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<sst xmlns="http://schemas.openxmlformats.org/spreadsheetml/2006/main" count="206" uniqueCount="171">
  <si>
    <t>Лот №1</t>
  </si>
  <si>
    <t>Приложение № 1</t>
  </si>
  <si>
    <t>к проекту Договора аренды</t>
  </si>
  <si>
    <t>недвижимого имущества муниципальной собственности</t>
  </si>
  <si>
    <t>Перечень  недвижимого муниципального имущества Нижнеудинского муниципального образования, передаваемого в аренду для осуществления деятельности по теплоснабжению.</t>
  </si>
  <si>
    <t>№ п/п</t>
  </si>
  <si>
    <t>Наименование</t>
  </si>
  <si>
    <t>Реестровый номер</t>
  </si>
  <si>
    <t>Адрес (местоположение)</t>
  </si>
  <si>
    <t>Площадь, кв.м.
Общая площадь</t>
  </si>
  <si>
    <t>Стоимость</t>
  </si>
  <si>
    <t>Данные БТИ</t>
  </si>
  <si>
    <t>Балансовая стоимость, руб.</t>
  </si>
  <si>
    <t>Остаточная стоимость, руб.</t>
  </si>
  <si>
    <t>% износа</t>
  </si>
  <si>
    <t>Год постройки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</si>
  <si>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</si>
  <si>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</si>
  <si>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</si>
  <si>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</si>
  <si>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</si>
  <si>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</si>
  <si>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</si>
  <si>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</si>
  <si>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</si>
  <si>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Встроенное помещение котельной</t>
  </si>
  <si>
    <t>МО-3-00126-рн</t>
  </si>
  <si>
    <t>665106, Россия, Иркутская обл, г. Нижнеудинск, ул. Масловского, д.84</t>
  </si>
  <si>
    <t>110,7</t>
  </si>
  <si>
    <t>1956</t>
  </si>
  <si>
    <t>МО-3-00143-рн</t>
  </si>
  <si>
    <t>665102, Россия, Иркутская обл, г. Нижнеудинск, ул. Красноармейская, д.38А-1</t>
  </si>
  <si>
    <t>274,3</t>
  </si>
  <si>
    <t>1970</t>
  </si>
  <si>
    <t xml:space="preserve">Здание </t>
  </si>
  <si>
    <t>МО-3-00115-рн</t>
  </si>
  <si>
    <t>665102, Россия, Иркутская обл, г. Нижнеудинск, ул. Дорожная, д.1</t>
  </si>
  <si>
    <t>257,19</t>
  </si>
  <si>
    <t>1980</t>
  </si>
  <si>
    <t>Здание котельной с пристроем</t>
  </si>
  <si>
    <t>МО-3-00116-рн</t>
  </si>
  <si>
    <t>665106, Россия, Иркутская обл, г. Нижнеудинск, ул. Красная, д.2А</t>
  </si>
  <si>
    <t>28,9</t>
  </si>
  <si>
    <t>1995</t>
  </si>
  <si>
    <t>5</t>
  </si>
  <si>
    <t>Здание котельной</t>
  </si>
  <si>
    <t>МО-3-00104-рн</t>
  </si>
  <si>
    <t>665106, Россия, Иркутская обл, г. Нижнеудинск, ул. Болотная, д.1 корп.1</t>
  </si>
  <si>
    <t>345,4</t>
  </si>
  <si>
    <t>1975</t>
  </si>
  <si>
    <t>МО-3-00105-рн</t>
  </si>
  <si>
    <t>665106, Россия, Иркутская обл, г. Нижнеудинск, ул. Болотная, д.1 корп.2</t>
  </si>
  <si>
    <t>1991</t>
  </si>
  <si>
    <t>МО-3-00110-рн</t>
  </si>
  <si>
    <t>665106, Россия, Иркутская обл, г. Нижнеудинск, ул. Пушкина, д.18А</t>
  </si>
  <si>
    <t>137,1</t>
  </si>
  <si>
    <t>1979</t>
  </si>
  <si>
    <t>МО-3-00111-рн</t>
  </si>
  <si>
    <t>665106, Россия, Иркутская обл, г. Нижнеудинск, ул. Некрасова, д.4</t>
  </si>
  <si>
    <t>212,1</t>
  </si>
  <si>
    <t>1984</t>
  </si>
  <si>
    <t>МО-3-00114-рн</t>
  </si>
  <si>
    <t>665106, Россия, Иркутская обл, г. Нижнеудинск, ул. Советская, д.35А</t>
  </si>
  <si>
    <t>360</t>
  </si>
  <si>
    <t>МО-3-00154-рн</t>
  </si>
  <si>
    <t>665101, Россия, Иркутская обл, г. Нижнеудинск, ул. Транспортная, д.69В</t>
  </si>
  <si>
    <t>128,4</t>
  </si>
  <si>
    <t>1989 рек-ция 2005</t>
  </si>
  <si>
    <t>11</t>
  </si>
  <si>
    <t>МО-3-00172-рн</t>
  </si>
  <si>
    <t>665104, Россия, Иркутская обл, г. Нижнеудинск, ул. Восточный переезд, д.ПМК</t>
  </si>
  <si>
    <t>72</t>
  </si>
  <si>
    <t>1978</t>
  </si>
  <si>
    <t>12</t>
  </si>
  <si>
    <t>Здание центральной котельной</t>
  </si>
  <si>
    <t>МО-3-00106-рн</t>
  </si>
  <si>
    <t>665106, Россия, Иркутская обл, г. Нижнеудинск, ул. Ленина, д.17А</t>
  </si>
  <si>
    <t>482</t>
  </si>
  <si>
    <t>1967</t>
  </si>
  <si>
    <t>13</t>
  </si>
  <si>
    <t xml:space="preserve">Кирпичное здание </t>
  </si>
  <si>
    <t>МО-3-00101-рн</t>
  </si>
  <si>
    <t>665106, Россия, Иркутская обл, г. Нижнеудинск, ул. Октябрьская, д.1Н</t>
  </si>
  <si>
    <t>1995,2</t>
  </si>
  <si>
    <t>14</t>
  </si>
  <si>
    <t>Кирпичное здание котельной</t>
  </si>
  <si>
    <t>МО-3-00102-рн</t>
  </si>
  <si>
    <t>665106, Россия, Иркутская обл, г. Нижнеудинск, ул. Пионерская, д.1</t>
  </si>
  <si>
    <t>3256,8</t>
  </si>
  <si>
    <t>1971</t>
  </si>
  <si>
    <t>15</t>
  </si>
  <si>
    <t>МО-3-00108-рн</t>
  </si>
  <si>
    <t>665104, Россия, Иркутская обл, г. Нижнеудинск, ул. Экспериментальная, д.1А</t>
  </si>
  <si>
    <t>65,2</t>
  </si>
  <si>
    <t>2001</t>
  </si>
  <si>
    <t>16</t>
  </si>
  <si>
    <t>МО-3-00176-рн</t>
  </si>
  <si>
    <t>665106, Россия, Иркутская обл, г. Нижнеудинск, ул. Ленина, д.49</t>
  </si>
  <si>
    <t>70,6</t>
  </si>
  <si>
    <t>1990</t>
  </si>
  <si>
    <t>17</t>
  </si>
  <si>
    <t xml:space="preserve">Кирпичное здание ЦТП </t>
  </si>
  <si>
    <t>МО-3-00132-1-рн</t>
  </si>
  <si>
    <t>665104, Россия, Иркутская обл, г. Нижнеудинск, ул. Индустриальная, д.16А</t>
  </si>
  <si>
    <t>183,4</t>
  </si>
  <si>
    <t>1998</t>
  </si>
  <si>
    <t>18</t>
  </si>
  <si>
    <t>Кирпичное здание электрокотельной № 6</t>
  </si>
  <si>
    <t>МО-3-00132-2-рн</t>
  </si>
  <si>
    <t>368,5</t>
  </si>
  <si>
    <t>19</t>
  </si>
  <si>
    <t>Кирпичное здание электрокотельной</t>
  </si>
  <si>
    <t>МО-3-00127-рн</t>
  </si>
  <si>
    <t>665104, Россия, Иркутская обл, г. Нижнеудинск, ул. Знаменская 2-я, д.18</t>
  </si>
  <si>
    <t>593,6</t>
  </si>
  <si>
    <t>20</t>
  </si>
  <si>
    <t>МО-3-00133-рн</t>
  </si>
  <si>
    <t>665101, Россия, Иркутская обл, г. Нижнеудинск, ул. Гагарина, д.4Б</t>
  </si>
  <si>
    <t>64,1</t>
  </si>
  <si>
    <t>1969</t>
  </si>
  <si>
    <t>21</t>
  </si>
  <si>
    <t>МО-3-00136-рн</t>
  </si>
  <si>
    <t>665104, Россия, Иркутская обл, г. Нижнеудинск, ул. Кржижановского, д.12</t>
  </si>
  <si>
    <t>142,5</t>
  </si>
  <si>
    <t>22</t>
  </si>
  <si>
    <t>Кирпичное одноэтажное здание котельной</t>
  </si>
  <si>
    <t>МО-3-00113-рн</t>
  </si>
  <si>
    <t>665101, Россия, Иркутская обл, г. Нижнеудинск, ул. Петина, д.48А</t>
  </si>
  <si>
    <t>87,2</t>
  </si>
  <si>
    <t>23</t>
  </si>
  <si>
    <t>МО-3-00130-рн</t>
  </si>
  <si>
    <t>665101, Россия, Иркутская обл, г. Нижнеудинск, ул. 6 Пятилетки, д.2Б</t>
  </si>
  <si>
    <t>142,2</t>
  </si>
  <si>
    <t>1965</t>
  </si>
  <si>
    <t>24</t>
  </si>
  <si>
    <t>Насосная станция</t>
  </si>
  <si>
    <t>МО-3-00121-рн</t>
  </si>
  <si>
    <t>665101, Россия, Иркутская обл, г. Нижнеудинск, ул. Молодости, д.7</t>
  </si>
  <si>
    <t>25</t>
  </si>
  <si>
    <t>Помещение котельной в 1 этажном гипсоблочно-кирпичном здании</t>
  </si>
  <si>
    <t>МО-3-00140-рн</t>
  </si>
  <si>
    <t>665106, Россия, Иркутская обл, г. Нижнеудинск, ул. Полевая, д.24</t>
  </si>
  <si>
    <t>257,4</t>
  </si>
  <si>
    <t>26</t>
  </si>
  <si>
    <t>Помещение котельной</t>
  </si>
  <si>
    <t>МО-3-00112-рн</t>
  </si>
  <si>
    <t>665106, Россия, Иркутская обл, г. Нижнеудинск, ул. Полины Осипенко, д.27А-3</t>
  </si>
  <si>
    <t>125,14</t>
  </si>
  <si>
    <t>27</t>
  </si>
  <si>
    <t>Проходная</t>
  </si>
  <si>
    <t>МО-3-00123-рн</t>
  </si>
  <si>
    <t>665106, Россия, Иркутская обл, г. Нижнеудинск, ул. Молодости, д.7</t>
  </si>
  <si>
    <t>32,5</t>
  </si>
  <si>
    <t>28</t>
  </si>
  <si>
    <t>Электрокотельная</t>
  </si>
  <si>
    <t>МО-3-00242-1-рн</t>
  </si>
  <si>
    <t>665101, Россия, Иркутская обл, г. Нижнеудинск, ул. Чапаева, д.47 А</t>
  </si>
  <si>
    <t>166,3</t>
  </si>
  <si>
    <t>1958</t>
  </si>
  <si>
    <t>Итого</t>
  </si>
  <si>
    <t>10396,54</t>
  </si>
  <si>
    <t>х</t>
  </si>
  <si>
    <t>от "_____"_______________ 2013г. № __________</t>
  </si>
  <si>
    <t xml:space="preserve"> Подписи Сторон:</t>
  </si>
  <si>
    <t>АРЕНДАТОР:</t>
  </si>
  <si>
    <t>__________________________________________</t>
  </si>
  <si>
    <t xml:space="preserve">АРЕНДОДАТЕЛЬ:                                                          </t>
  </si>
  <si>
    <t xml:space="preserve">Комитет по управлению имуществом                   </t>
  </si>
  <si>
    <t xml:space="preserve">Администрации Нижнеудинского </t>
  </si>
  <si>
    <t xml:space="preserve">муниципального образования                     </t>
  </si>
  <si>
    <t xml:space="preserve">____________________________ О.В.Слеменева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</si>
</sst>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right" vertical="top" wrapText="1"/>
    </xf>
    <xf numFmtId="4" fontId="3" fillId="33" borderId="18" xfId="0" applyNumberFormat="1" applyFont="1" applyFill="1" applyBorder="1" applyAlignment="1">
      <alignment horizontal="right" vertical="top" wrapText="1"/>
    </xf>
    <xf numFmtId="4" fontId="3" fillId="33" borderId="19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40" fillId="0" borderId="0" xfId="0" applyFont="1" applyAlignment="1">
      <alignment horizontal="left"/>
    </xf>
    <xf numFmtId="0" fontId="39" fillId="0" borderId="0" xfId="0" applyNumberFormat="1" applyFont="1" applyAlignment="1">
      <alignment horizontal="center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34">
      <selection activeCell="B53" sqref="B53"/>
    </sheetView>
  </sheetViews>
  <sheetFormatPr defaultColWidth="9.140625" defaultRowHeight="15"/>
  <cols>
    <col min="1" max="1" width="4.421875" style="3" customWidth="1"/>
    <col min="2" max="2" width="26.28125" style="3" customWidth="1"/>
    <col min="3" max="3" width="13.00390625" style="3" customWidth="1"/>
    <col min="4" max="4" width="27.00390625" style="3" customWidth="1"/>
    <col min="5" max="5" width="8.7109375" style="3" customWidth="1"/>
    <col min="6" max="6" width="12.57421875" style="3" customWidth="1"/>
    <col min="7" max="7" width="11.7109375" style="3" customWidth="1"/>
    <col min="8" max="8" width="10.7109375" style="3" customWidth="1"/>
    <col min="9" max="9" width="6.57421875" style="3" customWidth="1"/>
  </cols>
  <sheetData>
    <row r="1" spans="1:9" s="2" customFormat="1" ht="12.75">
      <c r="A1" s="1"/>
      <c r="B1" s="1"/>
      <c r="C1" s="1"/>
      <c r="D1" s="1"/>
      <c r="E1" s="1"/>
      <c r="F1" s="31" t="s">
        <v>0</v>
      </c>
      <c r="G1" s="31"/>
      <c r="H1" s="31"/>
      <c r="I1" s="31"/>
    </row>
    <row r="2" spans="5:9" ht="15">
      <c r="E2" s="29" t="s">
        <v>1</v>
      </c>
      <c r="F2" s="29"/>
      <c r="G2" s="29"/>
      <c r="H2" s="29"/>
      <c r="I2" s="29"/>
    </row>
    <row r="3" spans="5:9" ht="15">
      <c r="E3" s="29" t="s">
        <v>2</v>
      </c>
      <c r="F3" s="29"/>
      <c r="G3" s="29"/>
      <c r="H3" s="29"/>
      <c r="I3" s="29"/>
    </row>
    <row r="4" spans="5:9" ht="15">
      <c r="E4" s="29" t="s">
        <v>3</v>
      </c>
      <c r="F4" s="29"/>
      <c r="G4" s="29"/>
      <c r="H4" s="29"/>
      <c r="I4" s="29"/>
    </row>
    <row r="5" spans="5:9" ht="15">
      <c r="E5" s="4" t="s">
        <v>162</v>
      </c>
      <c r="F5" s="4"/>
      <c r="G5" s="4"/>
      <c r="H5" s="4"/>
      <c r="I5" s="4"/>
    </row>
    <row r="6" spans="1:9" s="3" customFormat="1" ht="43.5" customHeight="1" thickBot="1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9" s="3" customFormat="1" ht="13.5" customHeight="1" thickBot="1">
      <c r="A7" s="33" t="s">
        <v>5</v>
      </c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35"/>
      <c r="H7" s="37" t="s">
        <v>11</v>
      </c>
      <c r="I7" s="38"/>
    </row>
    <row r="8" spans="1:9" s="3" customFormat="1" ht="34.5" customHeight="1">
      <c r="A8" s="34"/>
      <c r="B8" s="36"/>
      <c r="C8" s="36"/>
      <c r="D8" s="36"/>
      <c r="E8" s="36"/>
      <c r="F8" s="5" t="s">
        <v>12</v>
      </c>
      <c r="G8" s="6" t="s">
        <v>13</v>
      </c>
      <c r="H8" s="5" t="s">
        <v>14</v>
      </c>
      <c r="I8" s="7" t="s">
        <v>15</v>
      </c>
    </row>
    <row r="9" spans="1:9" s="3" customFormat="1" ht="13.5" customHeight="1" thickBot="1">
      <c r="A9" s="8" t="s">
        <v>16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10" t="s">
        <v>22</v>
      </c>
      <c r="H9" s="9" t="s">
        <v>23</v>
      </c>
      <c r="I9" s="11" t="s">
        <v>24</v>
      </c>
    </row>
    <row r="10" spans="1:9" s="3" customFormat="1" ht="33.75" customHeight="1">
      <c r="A10" s="12" t="s">
        <v>16</v>
      </c>
      <c r="B10" s="13" t="s">
        <v>25</v>
      </c>
      <c r="C10" s="14" t="s">
        <v>26</v>
      </c>
      <c r="D10" s="13" t="s">
        <v>27</v>
      </c>
      <c r="E10" s="15" t="s">
        <v>28</v>
      </c>
      <c r="F10" s="16">
        <f>427805.6</f>
        <v>427805.6</v>
      </c>
      <c r="G10" s="17">
        <v>0</v>
      </c>
      <c r="H10" s="14">
        <f>SUM(100-G10*100/F10)</f>
        <v>100</v>
      </c>
      <c r="I10" s="18" t="s">
        <v>29</v>
      </c>
    </row>
    <row r="11" spans="1:9" s="3" customFormat="1" ht="33.75" customHeight="1">
      <c r="A11" s="12" t="s">
        <v>17</v>
      </c>
      <c r="B11" s="13" t="s">
        <v>25</v>
      </c>
      <c r="C11" s="14" t="s">
        <v>30</v>
      </c>
      <c r="D11" s="13" t="s">
        <v>31</v>
      </c>
      <c r="E11" s="15" t="s">
        <v>32</v>
      </c>
      <c r="F11" s="16">
        <f>1333633.52</f>
        <v>1333633.52</v>
      </c>
      <c r="G11" s="19">
        <f>404121.95</f>
        <v>404121.95</v>
      </c>
      <c r="H11" s="20">
        <f aca="true" t="shared" si="0" ref="H11:H37">SUM(100-G11*100/F11)</f>
        <v>69.69767601522193</v>
      </c>
      <c r="I11" s="18" t="s">
        <v>33</v>
      </c>
    </row>
    <row r="12" spans="1:9" s="3" customFormat="1" ht="33.75" customHeight="1">
      <c r="A12" s="12" t="s">
        <v>18</v>
      </c>
      <c r="B12" s="13" t="s">
        <v>34</v>
      </c>
      <c r="C12" s="14" t="s">
        <v>35</v>
      </c>
      <c r="D12" s="13" t="s">
        <v>36</v>
      </c>
      <c r="E12" s="15" t="s">
        <v>37</v>
      </c>
      <c r="F12" s="16">
        <f>3745441.23</f>
        <v>3745441.23</v>
      </c>
      <c r="G12" s="19">
        <f>2408317.94</f>
        <v>2408317.94</v>
      </c>
      <c r="H12" s="20">
        <f t="shared" si="0"/>
        <v>35.70002058208773</v>
      </c>
      <c r="I12" s="18" t="s">
        <v>38</v>
      </c>
    </row>
    <row r="13" spans="1:9" s="3" customFormat="1" ht="33.75" customHeight="1">
      <c r="A13" s="12" t="s">
        <v>19</v>
      </c>
      <c r="B13" s="13" t="s">
        <v>39</v>
      </c>
      <c r="C13" s="14" t="s">
        <v>40</v>
      </c>
      <c r="D13" s="13" t="s">
        <v>41</v>
      </c>
      <c r="E13" s="15" t="s">
        <v>42</v>
      </c>
      <c r="F13" s="16">
        <f>53593.7</f>
        <v>53593.7</v>
      </c>
      <c r="G13" s="19">
        <f>3361.55</f>
        <v>3361.55</v>
      </c>
      <c r="H13" s="20">
        <f t="shared" si="0"/>
        <v>93.72771426492292</v>
      </c>
      <c r="I13" s="18" t="s">
        <v>43</v>
      </c>
    </row>
    <row r="14" spans="1:9" s="3" customFormat="1" ht="33.75" customHeight="1">
      <c r="A14" s="12" t="s">
        <v>44</v>
      </c>
      <c r="B14" s="13" t="s">
        <v>45</v>
      </c>
      <c r="C14" s="14" t="s">
        <v>46</v>
      </c>
      <c r="D14" s="13" t="s">
        <v>47</v>
      </c>
      <c r="E14" s="15" t="s">
        <v>48</v>
      </c>
      <c r="F14" s="16">
        <f>1438167.3</f>
        <v>1438167.3</v>
      </c>
      <c r="G14" s="19">
        <f>851393.82</f>
        <v>851393.82</v>
      </c>
      <c r="H14" s="20">
        <f t="shared" si="0"/>
        <v>40.80008494143901</v>
      </c>
      <c r="I14" s="18" t="s">
        <v>49</v>
      </c>
    </row>
    <row r="15" spans="1:9" s="3" customFormat="1" ht="33.75" customHeight="1">
      <c r="A15" s="12" t="s">
        <v>20</v>
      </c>
      <c r="B15" s="13" t="s">
        <v>45</v>
      </c>
      <c r="C15" s="14" t="s">
        <v>50</v>
      </c>
      <c r="D15" s="13" t="s">
        <v>51</v>
      </c>
      <c r="E15" s="15">
        <v>397</v>
      </c>
      <c r="F15" s="16">
        <v>5885629.14</v>
      </c>
      <c r="G15" s="19">
        <v>3586151.67</v>
      </c>
      <c r="H15" s="20">
        <f>SUM(100-G15*100/F15)</f>
        <v>39.069357163064474</v>
      </c>
      <c r="I15" s="18" t="s">
        <v>52</v>
      </c>
    </row>
    <row r="16" spans="1:9" s="3" customFormat="1" ht="33.75" customHeight="1">
      <c r="A16" s="12" t="s">
        <v>21</v>
      </c>
      <c r="B16" s="13" t="s">
        <v>45</v>
      </c>
      <c r="C16" s="14" t="s">
        <v>53</v>
      </c>
      <c r="D16" s="13" t="s">
        <v>54</v>
      </c>
      <c r="E16" s="15" t="s">
        <v>55</v>
      </c>
      <c r="F16" s="16">
        <f>10860.43</f>
        <v>10860.43</v>
      </c>
      <c r="G16" s="19">
        <f>4952</f>
        <v>4952</v>
      </c>
      <c r="H16" s="20">
        <f t="shared" si="0"/>
        <v>54.40327869154352</v>
      </c>
      <c r="I16" s="18" t="s">
        <v>56</v>
      </c>
    </row>
    <row r="17" spans="1:9" s="3" customFormat="1" ht="33.75" customHeight="1">
      <c r="A17" s="12" t="s">
        <v>22</v>
      </c>
      <c r="B17" s="13" t="s">
        <v>45</v>
      </c>
      <c r="C17" s="14" t="s">
        <v>57</v>
      </c>
      <c r="D17" s="13" t="s">
        <v>58</v>
      </c>
      <c r="E17" s="15" t="s">
        <v>59</v>
      </c>
      <c r="F17" s="16">
        <f>2296591.09</f>
        <v>2296591.09</v>
      </c>
      <c r="G17" s="19">
        <f>1242455.8</f>
        <v>1242455.8</v>
      </c>
      <c r="H17" s="20">
        <f t="shared" si="0"/>
        <v>45.899999115645784</v>
      </c>
      <c r="I17" s="18" t="s">
        <v>60</v>
      </c>
    </row>
    <row r="18" spans="1:9" s="3" customFormat="1" ht="33.75" customHeight="1">
      <c r="A18" s="12" t="s">
        <v>23</v>
      </c>
      <c r="B18" s="13" t="s">
        <v>45</v>
      </c>
      <c r="C18" s="14" t="s">
        <v>61</v>
      </c>
      <c r="D18" s="13" t="s">
        <v>62</v>
      </c>
      <c r="E18" s="15" t="s">
        <v>63</v>
      </c>
      <c r="F18" s="16">
        <f>406181.26</f>
        <v>406181.26</v>
      </c>
      <c r="G18" s="19">
        <f>123073.32</f>
        <v>123073.32</v>
      </c>
      <c r="H18" s="20">
        <f t="shared" si="0"/>
        <v>69.69990196002642</v>
      </c>
      <c r="I18" s="18" t="s">
        <v>33</v>
      </c>
    </row>
    <row r="19" spans="1:9" s="3" customFormat="1" ht="54.75" customHeight="1">
      <c r="A19" s="12" t="s">
        <v>24</v>
      </c>
      <c r="B19" s="13" t="s">
        <v>45</v>
      </c>
      <c r="C19" s="14" t="s">
        <v>64</v>
      </c>
      <c r="D19" s="13" t="s">
        <v>65</v>
      </c>
      <c r="E19" s="15" t="s">
        <v>66</v>
      </c>
      <c r="F19" s="16">
        <f>185220</f>
        <v>185220</v>
      </c>
      <c r="G19" s="19">
        <f>151880</f>
        <v>151880</v>
      </c>
      <c r="H19" s="20">
        <f t="shared" si="0"/>
        <v>18.00021595939964</v>
      </c>
      <c r="I19" s="18" t="s">
        <v>67</v>
      </c>
    </row>
    <row r="20" spans="1:9" s="3" customFormat="1" ht="35.25" customHeight="1">
      <c r="A20" s="12" t="s">
        <v>68</v>
      </c>
      <c r="B20" s="13" t="s">
        <v>45</v>
      </c>
      <c r="C20" s="14" t="s">
        <v>69</v>
      </c>
      <c r="D20" s="13" t="s">
        <v>70</v>
      </c>
      <c r="E20" s="15" t="s">
        <v>71</v>
      </c>
      <c r="F20" s="16">
        <f>430160</f>
        <v>430160</v>
      </c>
      <c r="G20" s="19">
        <f>188840</f>
        <v>188840</v>
      </c>
      <c r="H20" s="20">
        <f t="shared" si="0"/>
        <v>56.10005579319323</v>
      </c>
      <c r="I20" s="18" t="s">
        <v>72</v>
      </c>
    </row>
    <row r="21" spans="1:9" s="3" customFormat="1" ht="33.75" customHeight="1">
      <c r="A21" s="12" t="s">
        <v>73</v>
      </c>
      <c r="B21" s="13" t="s">
        <v>74</v>
      </c>
      <c r="C21" s="14" t="s">
        <v>75</v>
      </c>
      <c r="D21" s="13" t="s">
        <v>76</v>
      </c>
      <c r="E21" s="15" t="s">
        <v>77</v>
      </c>
      <c r="F21" s="16">
        <f>3671196.11</f>
        <v>3671196.11</v>
      </c>
      <c r="G21" s="19">
        <f>909023.84</f>
        <v>909023.84</v>
      </c>
      <c r="H21" s="20">
        <f t="shared" si="0"/>
        <v>75.23902802348525</v>
      </c>
      <c r="I21" s="18" t="s">
        <v>78</v>
      </c>
    </row>
    <row r="22" spans="1:9" s="3" customFormat="1" ht="33.75" customHeight="1">
      <c r="A22" s="12" t="s">
        <v>79</v>
      </c>
      <c r="B22" s="13" t="s">
        <v>80</v>
      </c>
      <c r="C22" s="14" t="s">
        <v>81</v>
      </c>
      <c r="D22" s="13" t="s">
        <v>82</v>
      </c>
      <c r="E22" s="15" t="s">
        <v>83</v>
      </c>
      <c r="F22" s="16">
        <f>4311724.07</f>
        <v>4311724.07</v>
      </c>
      <c r="G22" s="19">
        <f>1672948.57</f>
        <v>1672948.57</v>
      </c>
      <c r="H22" s="20">
        <f t="shared" si="0"/>
        <v>61.20000856177237</v>
      </c>
      <c r="I22" s="18" t="s">
        <v>72</v>
      </c>
    </row>
    <row r="23" spans="1:9" s="3" customFormat="1" ht="33.75" customHeight="1">
      <c r="A23" s="12" t="s">
        <v>84</v>
      </c>
      <c r="B23" s="13" t="s">
        <v>85</v>
      </c>
      <c r="C23" s="14" t="s">
        <v>86</v>
      </c>
      <c r="D23" s="13" t="s">
        <v>87</v>
      </c>
      <c r="E23" s="15" t="s">
        <v>88</v>
      </c>
      <c r="F23" s="16">
        <f>12912363.51</f>
        <v>12912363.51</v>
      </c>
      <c r="G23" s="19">
        <f>4381408.1</f>
        <v>4381408.1</v>
      </c>
      <c r="H23" s="20">
        <f t="shared" si="0"/>
        <v>66.06811683541272</v>
      </c>
      <c r="I23" s="18" t="s">
        <v>89</v>
      </c>
    </row>
    <row r="24" spans="1:9" s="3" customFormat="1" ht="33.75" customHeight="1">
      <c r="A24" s="12" t="s">
        <v>90</v>
      </c>
      <c r="B24" s="13" t="s">
        <v>85</v>
      </c>
      <c r="C24" s="14" t="s">
        <v>91</v>
      </c>
      <c r="D24" s="13" t="s">
        <v>92</v>
      </c>
      <c r="E24" s="15" t="s">
        <v>93</v>
      </c>
      <c r="F24" s="16">
        <f>633287.02</f>
        <v>633287.02</v>
      </c>
      <c r="G24" s="19">
        <f>525627.75</f>
        <v>525627.75</v>
      </c>
      <c r="H24" s="20">
        <f t="shared" si="0"/>
        <v>17.000075258134927</v>
      </c>
      <c r="I24" s="18" t="s">
        <v>94</v>
      </c>
    </row>
    <row r="25" spans="1:9" s="3" customFormat="1" ht="33.75" customHeight="1">
      <c r="A25" s="12" t="s">
        <v>95</v>
      </c>
      <c r="B25" s="13" t="s">
        <v>85</v>
      </c>
      <c r="C25" s="14" t="s">
        <v>96</v>
      </c>
      <c r="D25" s="13" t="s">
        <v>97</v>
      </c>
      <c r="E25" s="15" t="s">
        <v>98</v>
      </c>
      <c r="F25" s="16">
        <f>137119</f>
        <v>137119</v>
      </c>
      <c r="G25" s="19">
        <f>116550.3</f>
        <v>116550.3</v>
      </c>
      <c r="H25" s="20">
        <f t="shared" si="0"/>
        <v>15.000619899503349</v>
      </c>
      <c r="I25" s="18" t="s">
        <v>99</v>
      </c>
    </row>
    <row r="26" spans="1:9" s="3" customFormat="1" ht="33.75" customHeight="1">
      <c r="A26" s="12" t="s">
        <v>100</v>
      </c>
      <c r="B26" s="13" t="s">
        <v>101</v>
      </c>
      <c r="C26" s="14" t="s">
        <v>102</v>
      </c>
      <c r="D26" s="13" t="s">
        <v>103</v>
      </c>
      <c r="E26" s="15" t="s">
        <v>104</v>
      </c>
      <c r="F26" s="16">
        <f>2758510.71</f>
        <v>2758510.71</v>
      </c>
      <c r="G26" s="19">
        <f>2148875.45</f>
        <v>2148875.45</v>
      </c>
      <c r="H26" s="20">
        <f t="shared" si="0"/>
        <v>22.10015925586164</v>
      </c>
      <c r="I26" s="18" t="s">
        <v>105</v>
      </c>
    </row>
    <row r="27" spans="1:9" s="3" customFormat="1" ht="33.75" customHeight="1">
      <c r="A27" s="12" t="s">
        <v>106</v>
      </c>
      <c r="B27" s="13" t="s">
        <v>107</v>
      </c>
      <c r="C27" s="14" t="s">
        <v>108</v>
      </c>
      <c r="D27" s="13" t="s">
        <v>103</v>
      </c>
      <c r="E27" s="15" t="s">
        <v>109</v>
      </c>
      <c r="F27" s="16">
        <f>5232706.32</f>
        <v>5232706.32</v>
      </c>
      <c r="G27" s="19">
        <f>4343145.42</f>
        <v>4343145.42</v>
      </c>
      <c r="H27" s="20">
        <f t="shared" si="0"/>
        <v>17.000015777686528</v>
      </c>
      <c r="I27" s="18" t="s">
        <v>94</v>
      </c>
    </row>
    <row r="28" spans="1:9" s="3" customFormat="1" ht="33.75" customHeight="1">
      <c r="A28" s="12" t="s">
        <v>110</v>
      </c>
      <c r="B28" s="13" t="s">
        <v>111</v>
      </c>
      <c r="C28" s="14" t="s">
        <v>112</v>
      </c>
      <c r="D28" s="13" t="s">
        <v>113</v>
      </c>
      <c r="E28" s="15" t="s">
        <v>114</v>
      </c>
      <c r="F28" s="16">
        <f>7946995.43</f>
        <v>7946995.43</v>
      </c>
      <c r="G28" s="19">
        <f>4299295.07</f>
        <v>4299295.07</v>
      </c>
      <c r="H28" s="20">
        <f t="shared" si="0"/>
        <v>45.90037067631735</v>
      </c>
      <c r="I28" s="18" t="s">
        <v>60</v>
      </c>
    </row>
    <row r="29" spans="1:9" s="3" customFormat="1" ht="33.75" customHeight="1">
      <c r="A29" s="12" t="s">
        <v>115</v>
      </c>
      <c r="B29" s="13" t="s">
        <v>111</v>
      </c>
      <c r="C29" s="14" t="s">
        <v>116</v>
      </c>
      <c r="D29" s="13" t="s">
        <v>117</v>
      </c>
      <c r="E29" s="15" t="s">
        <v>118</v>
      </c>
      <c r="F29" s="16">
        <f>470780.16</f>
        <v>470780.16</v>
      </c>
      <c r="G29" s="19">
        <f>134642.81</f>
        <v>134642.81</v>
      </c>
      <c r="H29" s="20">
        <f t="shared" si="0"/>
        <v>71.4000670716455</v>
      </c>
      <c r="I29" s="18" t="s">
        <v>119</v>
      </c>
    </row>
    <row r="30" spans="1:9" s="3" customFormat="1" ht="33.75" customHeight="1">
      <c r="A30" s="12" t="s">
        <v>120</v>
      </c>
      <c r="B30" s="13" t="s">
        <v>111</v>
      </c>
      <c r="C30" s="14" t="s">
        <v>121</v>
      </c>
      <c r="D30" s="13" t="s">
        <v>122</v>
      </c>
      <c r="E30" s="15" t="s">
        <v>123</v>
      </c>
      <c r="F30" s="16">
        <f>2129897.19</f>
        <v>2129897.19</v>
      </c>
      <c r="G30" s="19">
        <f>1659188.72</f>
        <v>1659188.72</v>
      </c>
      <c r="H30" s="20">
        <f t="shared" si="0"/>
        <v>22.100055918661496</v>
      </c>
      <c r="I30" s="18" t="s">
        <v>105</v>
      </c>
    </row>
    <row r="31" spans="1:9" s="3" customFormat="1" ht="33.75" customHeight="1">
      <c r="A31" s="12" t="s">
        <v>124</v>
      </c>
      <c r="B31" s="13" t="s">
        <v>125</v>
      </c>
      <c r="C31" s="14" t="s">
        <v>126</v>
      </c>
      <c r="D31" s="13" t="s">
        <v>127</v>
      </c>
      <c r="E31" s="15" t="s">
        <v>128</v>
      </c>
      <c r="F31" s="16">
        <f>1939223.86</f>
        <v>1939223.86</v>
      </c>
      <c r="G31" s="19">
        <f>1345835</f>
        <v>1345835</v>
      </c>
      <c r="H31" s="20">
        <f t="shared" si="0"/>
        <v>30.599296565998316</v>
      </c>
      <c r="I31" s="18" t="s">
        <v>94</v>
      </c>
    </row>
    <row r="32" spans="1:9" s="3" customFormat="1" ht="33.75" customHeight="1">
      <c r="A32" s="12" t="s">
        <v>129</v>
      </c>
      <c r="B32" s="13" t="s">
        <v>125</v>
      </c>
      <c r="C32" s="14" t="s">
        <v>130</v>
      </c>
      <c r="D32" s="13" t="s">
        <v>131</v>
      </c>
      <c r="E32" s="15" t="s">
        <v>132</v>
      </c>
      <c r="F32" s="16">
        <f>625227.6</f>
        <v>625227.6</v>
      </c>
      <c r="G32" s="19">
        <f>136292.91</f>
        <v>136292.91</v>
      </c>
      <c r="H32" s="20">
        <f t="shared" si="0"/>
        <v>78.20107269736653</v>
      </c>
      <c r="I32" s="18" t="s">
        <v>133</v>
      </c>
    </row>
    <row r="33" spans="1:9" s="3" customFormat="1" ht="33.75" customHeight="1">
      <c r="A33" s="12" t="s">
        <v>134</v>
      </c>
      <c r="B33" s="13" t="s">
        <v>135</v>
      </c>
      <c r="C33" s="14" t="s">
        <v>136</v>
      </c>
      <c r="D33" s="13" t="s">
        <v>137</v>
      </c>
      <c r="E33" s="15">
        <v>40.81</v>
      </c>
      <c r="F33" s="16">
        <v>191677.14</v>
      </c>
      <c r="G33" s="19">
        <v>51561</v>
      </c>
      <c r="H33" s="20">
        <f t="shared" si="0"/>
        <v>73.10007860092236</v>
      </c>
      <c r="I33" s="18">
        <v>1967</v>
      </c>
    </row>
    <row r="34" spans="1:9" s="3" customFormat="1" ht="27.75" customHeight="1">
      <c r="A34" s="12" t="s">
        <v>138</v>
      </c>
      <c r="B34" s="13" t="s">
        <v>139</v>
      </c>
      <c r="C34" s="14" t="s">
        <v>140</v>
      </c>
      <c r="D34" s="13" t="s">
        <v>141</v>
      </c>
      <c r="E34" s="15" t="s">
        <v>142</v>
      </c>
      <c r="F34" s="16">
        <f>245251.53</f>
        <v>245251.53</v>
      </c>
      <c r="G34" s="19">
        <f>95167.23</f>
        <v>95167.23</v>
      </c>
      <c r="H34" s="20">
        <f t="shared" si="0"/>
        <v>61.19607082573552</v>
      </c>
      <c r="I34" s="18" t="s">
        <v>49</v>
      </c>
    </row>
    <row r="35" spans="1:9" s="3" customFormat="1" ht="42" customHeight="1">
      <c r="A35" s="12" t="s">
        <v>143</v>
      </c>
      <c r="B35" s="13" t="s">
        <v>144</v>
      </c>
      <c r="C35" s="14" t="s">
        <v>145</v>
      </c>
      <c r="D35" s="13" t="s">
        <v>146</v>
      </c>
      <c r="E35" s="15" t="s">
        <v>147</v>
      </c>
      <c r="F35" s="16">
        <f>466271.81</f>
        <v>466271.81</v>
      </c>
      <c r="G35" s="19">
        <f>141280.02</f>
        <v>141280.02</v>
      </c>
      <c r="H35" s="20">
        <f t="shared" si="0"/>
        <v>69.70007258212758</v>
      </c>
      <c r="I35" s="18" t="s">
        <v>33</v>
      </c>
    </row>
    <row r="36" spans="1:9" s="3" customFormat="1" ht="33.75" customHeight="1">
      <c r="A36" s="12" t="s">
        <v>148</v>
      </c>
      <c r="B36" s="13" t="s">
        <v>149</v>
      </c>
      <c r="C36" s="14" t="s">
        <v>150</v>
      </c>
      <c r="D36" s="13" t="s">
        <v>151</v>
      </c>
      <c r="E36" s="15" t="s">
        <v>152</v>
      </c>
      <c r="F36" s="16">
        <f>321050</f>
        <v>321050</v>
      </c>
      <c r="G36" s="17">
        <v>0</v>
      </c>
      <c r="H36" s="14">
        <f t="shared" si="0"/>
        <v>100</v>
      </c>
      <c r="I36" s="18" t="s">
        <v>29</v>
      </c>
    </row>
    <row r="37" spans="1:9" s="3" customFormat="1" ht="33.75" customHeight="1" thickBot="1">
      <c r="A37" s="12" t="s">
        <v>153</v>
      </c>
      <c r="B37" s="13" t="s">
        <v>154</v>
      </c>
      <c r="C37" s="14" t="s">
        <v>155</v>
      </c>
      <c r="D37" s="13" t="s">
        <v>156</v>
      </c>
      <c r="E37" s="15" t="s">
        <v>157</v>
      </c>
      <c r="F37" s="16">
        <f>100000</f>
        <v>100000</v>
      </c>
      <c r="G37" s="17">
        <v>0</v>
      </c>
      <c r="H37" s="14">
        <f t="shared" si="0"/>
        <v>100</v>
      </c>
      <c r="I37" s="18" t="s">
        <v>158</v>
      </c>
    </row>
    <row r="38" spans="1:9" s="3" customFormat="1" ht="15" customHeight="1" thickBot="1">
      <c r="A38" s="39" t="s">
        <v>159</v>
      </c>
      <c r="B38" s="40"/>
      <c r="C38" s="40"/>
      <c r="D38" s="40"/>
      <c r="E38" s="21" t="s">
        <v>160</v>
      </c>
      <c r="F38" s="22">
        <f>60306564.73</f>
        <v>60306564.73</v>
      </c>
      <c r="G38" s="23">
        <f>30925390.24</f>
        <v>30925390.24</v>
      </c>
      <c r="H38" s="24" t="s">
        <v>161</v>
      </c>
      <c r="I38" s="25" t="s">
        <v>161</v>
      </c>
    </row>
    <row r="40" spans="1:9" ht="15.75">
      <c r="A40" s="28" t="s">
        <v>163</v>
      </c>
      <c r="B40" s="28"/>
      <c r="C40" s="28"/>
      <c r="D40" s="28"/>
      <c r="E40" s="28"/>
      <c r="F40" s="28"/>
      <c r="G40" s="28"/>
      <c r="H40" s="28"/>
      <c r="I40" s="28"/>
    </row>
    <row r="41" ht="15.75">
      <c r="A41" s="26"/>
    </row>
    <row r="42" spans="1:8" ht="15.75">
      <c r="A42" s="30" t="s">
        <v>166</v>
      </c>
      <c r="B42" s="30"/>
      <c r="C42" s="30"/>
      <c r="E42" s="29" t="s">
        <v>164</v>
      </c>
      <c r="F42" s="29"/>
      <c r="G42" s="29"/>
      <c r="H42" s="29"/>
    </row>
    <row r="43" spans="1:5" ht="15.75">
      <c r="A43" s="30" t="s">
        <v>167</v>
      </c>
      <c r="B43" s="30"/>
      <c r="C43" s="30"/>
      <c r="E43" s="3" t="s">
        <v>165</v>
      </c>
    </row>
    <row r="44" spans="1:5" ht="15.75">
      <c r="A44" s="27" t="s">
        <v>168</v>
      </c>
      <c r="E44" s="3" t="s">
        <v>165</v>
      </c>
    </row>
    <row r="45" spans="1:5" ht="15.75">
      <c r="A45" s="30" t="s">
        <v>169</v>
      </c>
      <c r="B45" s="30"/>
      <c r="C45" s="30"/>
      <c r="E45" s="3" t="s">
        <v>165</v>
      </c>
    </row>
    <row r="46" spans="1:5" ht="15.75">
      <c r="A46" s="28" t="s">
        <v>170</v>
      </c>
      <c r="B46" s="28"/>
      <c r="C46" s="28"/>
      <c r="E46" s="3" t="s">
        <v>165</v>
      </c>
    </row>
  </sheetData>
  <sheetProtection/>
  <mergeCells count="19">
    <mergeCell ref="F7:G7"/>
    <mergeCell ref="H7:I7"/>
    <mergeCell ref="A38:D38"/>
    <mergeCell ref="F1:I1"/>
    <mergeCell ref="E2:I2"/>
    <mergeCell ref="E3:I3"/>
    <mergeCell ref="E4:I4"/>
    <mergeCell ref="A6:I6"/>
    <mergeCell ref="A7:A8"/>
    <mergeCell ref="B7:B8"/>
    <mergeCell ref="C7:C8"/>
    <mergeCell ref="D7:D8"/>
    <mergeCell ref="E7:E8"/>
    <mergeCell ref="A40:I40"/>
    <mergeCell ref="E42:H42"/>
    <mergeCell ref="A42:C42"/>
    <mergeCell ref="A43:C43"/>
    <mergeCell ref="A45:C45"/>
    <mergeCell ref="A46:C46"/>
  </mergeCells>
  <printOptions/>
  <pageMargins left="0.7086614173228347" right="0.58" top="0.22" bottom="0.18" header="0.17" footer="0.17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2013-08-12T08:33:27Z</cp:lastPrinted>
  <dcterms:created xsi:type="dcterms:W3CDTF">2013-08-12T05:03:49Z</dcterms:created>
  <dcterms:modified xsi:type="dcterms:W3CDTF">2013-08-14T02:26:56Z</dcterms:modified>
  <cp:category/>
  <cp:version/>
  <cp:contentType/>
  <cp:contentStatus/>
</cp:coreProperties>
</file>