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Реестр объектов инже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<sst xmlns="http://schemas.openxmlformats.org/spreadsheetml/2006/main" count="291" uniqueCount="184">
  <si>
    <t/>
  </si>
  <si>
    <t>№ п/п</t>
  </si>
  <si>
    <t>Наименование</t>
  </si>
  <si>
    <t>Реестровый номер</t>
  </si>
  <si>
    <t>Адрес (местоположение)</t>
  </si>
  <si>
    <t>Общая площадь/Протяженность
Общая площадь/Протяженность</t>
  </si>
  <si>
    <t>Стоимость</t>
  </si>
  <si>
    <t>Балансовая стоимость, руб.</t>
  </si>
  <si>
    <t>Остаточная стоимость, руб.</t>
  </si>
  <si>
    <t>Год ввода в эксплуатацию</t>
  </si>
  <si>
    <t>1</t>
  </si>
  <si>
    <t>2</t>
  </si>
  <si>
    <t>3</t>
  </si>
  <si>
    <t>4</t>
  </si>
  <si>
    <t>5</t>
  </si>
  <si>
    <t>6</t>
  </si>
  <si>
    <t>7</t>
  </si>
  <si>
    <t>10</t>
  </si>
  <si>
    <t>Сооружение</t>
  </si>
  <si>
    <t>Мо-3-0603-рс</t>
  </si>
  <si>
    <t>665104, Россия, Иркутская обл, г. Нижнеудинск, ул. Экспериментальная</t>
  </si>
  <si>
    <t>1987</t>
  </si>
  <si>
    <t>МО-3-0628-рс</t>
  </si>
  <si>
    <t>665106, Россия, Иркутская обл, г. Нижнеудинск ул. Пионерская, пер.Победы</t>
  </si>
  <si>
    <t>1980</t>
  </si>
  <si>
    <t>Участок электоснабжения электрокотельной по ул. 6 Пятилетки 2Б, включая ВЛ-10кВ, ВЛ-0,4кВ, КЛ-0,4кВ, трансформатор масляный</t>
  </si>
  <si>
    <t>МО-3-0617-рс</t>
  </si>
  <si>
    <t>665106, Россия, Иркутская обл, г. Нижнеудинск 6 Пятилетки в районе дома №2Б</t>
  </si>
  <si>
    <t>1998</t>
  </si>
  <si>
    <t>Участок электоснабжения электрокотельной по ул. Кржижановского 12, включая ВЛ-10кВ, КЛ-10кВ, трансформаторы масляные</t>
  </si>
  <si>
    <t>МО-3-0618-рс</t>
  </si>
  <si>
    <t>665104, Россия, Иркутская обл, г. Нижнеудинск Кржижановского в районе дома №12</t>
  </si>
  <si>
    <t>1990</t>
  </si>
  <si>
    <t>Участок электоснабжения электрокотельной по ул. Чапаева 47А, включая ВЛ-10кВ. КЛ-0,4кВ, трансформатор масляный</t>
  </si>
  <si>
    <t>МО-3-0616-рс</t>
  </si>
  <si>
    <t>665101, Россия, Иркутская обл, г. Нижнеудинск Чапаева в районе дома №47А</t>
  </si>
  <si>
    <t>2000</t>
  </si>
  <si>
    <t>Участок электоснабжения электрокотельной по ул. Экспериментальная 1А, включая ВЛ-10кВ, КЛ-0,4кВ, трансформатор масляный</t>
  </si>
  <si>
    <t>МО-3-0615-рс</t>
  </si>
  <si>
    <t>665104, Россия, Иркутская обл, г. Нижнеудинск Экспериментальная в районе дома №1А</t>
  </si>
  <si>
    <t>Участок электроснабжения  жилых домов ул. Маяковского 38, Космоса 29, включая ВЛ-0,4кВ, КЛ-0,4кВ</t>
  </si>
  <si>
    <t>МО-3-0607-рс</t>
  </si>
  <si>
    <t>665106, Россия, Иркутская обл, г. Нижнеудинск ул. Маяковского, Космоса</t>
  </si>
  <si>
    <t>1981</t>
  </si>
  <si>
    <t>МО-3-0637-рс</t>
  </si>
  <si>
    <t>665106, Россия, Иркутская обл, г. Нижнеудинск ул. Гоголя</t>
  </si>
  <si>
    <t>1978</t>
  </si>
  <si>
    <t>Участок электроснабжения гаражей по ул. 2 Знаменская, включая ВЛ-0,4кВ</t>
  </si>
  <si>
    <t>МО-3-0648-рс</t>
  </si>
  <si>
    <t>665106, Россия, Иркутская обл, г. Нижнеудинск 2 Знаменская</t>
  </si>
  <si>
    <t>Участок электроснабжения Дома отдыха Водопад, включая ВЛ-0,4кВ</t>
  </si>
  <si>
    <t>МО-3-0644-рс</t>
  </si>
  <si>
    <t>665106, Россия, Иркутская обл, г. Нижнеудинск Водопадная</t>
  </si>
  <si>
    <t>1970</t>
  </si>
  <si>
    <t>Участок электроснабжения жилого дома №1 по ул. Островского, включая КЛ-0,4кВ</t>
  </si>
  <si>
    <t>МО-3-0610-рс</t>
  </si>
  <si>
    <t>665106, Россия, Иркутская обл, г. Нижнеудинск, ул. Островского</t>
  </si>
  <si>
    <t>1993</t>
  </si>
  <si>
    <t>Участок электроснабжения жилого дома по ул. Ленина 40</t>
  </si>
  <si>
    <t>МО-3-0640-рс</t>
  </si>
  <si>
    <t>665106, Россия, Иркутская обл, г. Нижнеудинск, ул. Ленина, д.40</t>
  </si>
  <si>
    <t>1985</t>
  </si>
  <si>
    <t>Участок электроснабжения жилого сектора новостроек района школы №48, включая ВЛ-0,4кВ</t>
  </si>
  <si>
    <t>МО-3-0606-рс</t>
  </si>
  <si>
    <t>665106, Россия, Иркутская обл, г. Нижнеудинск район новостройки в районе школы №48</t>
  </si>
  <si>
    <t xml:space="preserve">Участок электроснабжения жилого сектора района Кирзавод по улицам Транспортная, Лесопитомник (ТП10/0,4кВА-630кВА, КЛ-0,4кВ, ВЛ-0,4кВ, ВЛ-0,22кВ) </t>
  </si>
  <si>
    <t>МО-3-0601-рс</t>
  </si>
  <si>
    <t>665106, Россия, Иркутская обл, г. Нижнеудинск Транспортная, Лесопитомник</t>
  </si>
  <si>
    <t>Участок электроснабжения жилого сектора улиц Водопроводная, Октябрьская, Фабричная, Димитрова, Пионерская, Штурманская, Песочная, пер. Победы, Сухой (Трансформаторные подстанции, ВЛ-10кв. ВЛ-0,4кВ, ВЛ-0,22кВ, КЛ-0,4кВ)</t>
  </si>
  <si>
    <t>МО-3-0605-рс</t>
  </si>
  <si>
    <t>665106, Россия, Иркутская обл, г. Нижнеудинск, ул. Октябрьская</t>
  </si>
  <si>
    <t>1975</t>
  </si>
  <si>
    <t>Участок электроснабжения жилого сектора улиц Фурманова, Комсомольская, Кашика, пер. Источный (ТП-400кВА,ВЛ-10кВ, КЛ-10кВ,КЛ-0,4кВ,ВЛ-0,4кВ)</t>
  </si>
  <si>
    <t>МО-3-0604-рс</t>
  </si>
  <si>
    <t>665106, Россия, Иркутская обл, г. Нижнеудинск, ул. Фурманова</t>
  </si>
  <si>
    <t>МО-3-0602-рс</t>
  </si>
  <si>
    <t>665106, Россия, Иркутская обл, г. Нижнеудинск ул. Чапаева, 6 Пятилетки</t>
  </si>
  <si>
    <t>Участок электроснабжения жилого сектора улиц Энгельса, Октябрьская, Кашика, Ленина, (ТП10/0,4 ТМ-100кВА,КЛ-10кВ, КЛ-0,4кВ, ВЛ-0,4кВ)</t>
  </si>
  <si>
    <t>МО-3-0638-рс</t>
  </si>
  <si>
    <t>665106, Россия, Иркутская обл, г. Нижнеудинск, ул. Энгельса</t>
  </si>
  <si>
    <t>1979</t>
  </si>
  <si>
    <t>Участок электроснабжения жилсоцсектора района Слюдфабрика, включ.ВЛ-10кВ; 0,4кВ; 0,22кВ, КЛ-10кВ, 0,4кВ, трансформаторы масляные</t>
  </si>
  <si>
    <t>МО-3-0633-рс</t>
  </si>
  <si>
    <t>665106, Россия, Иркутская обл, г. Нижнеудинск ул. Пионерская, Октябрьская</t>
  </si>
  <si>
    <t>Участок электроснабжения жилых домо улиц Кирова 2, Красная 1, включая КЛ-0,4кВ</t>
  </si>
  <si>
    <t>МО-3-0641-рс</t>
  </si>
  <si>
    <t>665106, Россия, Иркутская обл, г. Нижнеудинск ул. Кирова, Красная</t>
  </si>
  <si>
    <t>Участок электроснабжения жилых домов по ул. Краснопартизанская 53,68,72, Максима Горького 8, включая КЛ-0,4кВ</t>
  </si>
  <si>
    <t>МО-3-0608-рс</t>
  </si>
  <si>
    <t>665106, Россия, Иркутская обл, г. Нижнеудинск ул. Краснопартизанская, Максима Горького</t>
  </si>
  <si>
    <t>Участок электроснабжения жилых домов по ул. Краснопартизанская, 51, включая КЛ-0,4кВ</t>
  </si>
  <si>
    <t>Мо-3-0642-рс</t>
  </si>
  <si>
    <t>665106, Россия, Иркутская обл, г. Нижнеудинск ул. Краснопартизанская, д.51</t>
  </si>
  <si>
    <t>Участок электроснабжения жилых домов по ул.Некрасова 2, включая, КЛ-0,4кВ</t>
  </si>
  <si>
    <t>МО-3-0609-рс</t>
  </si>
  <si>
    <t>665106, Россия, Иркутская обл, г. Нижнеудинск, ул. Некрасова</t>
  </si>
  <si>
    <t>Участок электроснабжения жилых домов ул. Кашика 63,102, Ленина 17, включая КЛ-0,4кВ</t>
  </si>
  <si>
    <t>МО-3-0639-рс</t>
  </si>
  <si>
    <t>665106, Россия, Иркутская обл, г. Нижнеудинск ул. Кашика, Ленина</t>
  </si>
  <si>
    <t>Участок электроснабжения КНС по ул. 2 Знаменская</t>
  </si>
  <si>
    <t>МО-3-0631-рс</t>
  </si>
  <si>
    <t>665106, Россия, Иркутская обл, г. Нижнеудинск ул. 2 Знаменская</t>
  </si>
  <si>
    <t>Участок электроснабжения котельной по ул. Ленина 17А, включая КЛ-0,4кВ.</t>
  </si>
  <si>
    <t>МО-3-0622-рс</t>
  </si>
  <si>
    <t>665106, Россия, Иркутская обл, г. Нижнеудинск ул. Ленина в районе дома №17А</t>
  </si>
  <si>
    <t>МО-3-0627-рс</t>
  </si>
  <si>
    <t>665106, Россия, Иркутская обл, г. Нижнеудинск ул. Молодости в районе дома №7</t>
  </si>
  <si>
    <t>Участок электроснабжения котельной по ул. Пушкина 35А, включая КЛ-0,4кВ</t>
  </si>
  <si>
    <t>МО-3-0624-рс</t>
  </si>
  <si>
    <t>665106, Россия, Иркутская обл, г. Нижнеудинск ул. Пушкина в районе дома №35А</t>
  </si>
  <si>
    <t>Участок электроснабжения котельной по ул. Советская 35А, включая ВЛ-0,4кВ, КЛ-0,4кВ</t>
  </si>
  <si>
    <t>МО-3-0626-рс</t>
  </si>
  <si>
    <t>665106, Россия, Иркутская обл, г. Нижнеудинск ул. Советская в районе дома №35А</t>
  </si>
  <si>
    <t>Участок электроснабжения котельной по ул.Полины Осипенко 27А-3, включая ВЛ-0,4кВ, КЛ-0,4кв.</t>
  </si>
  <si>
    <t>МО-3-0625-рс</t>
  </si>
  <si>
    <t>665106, Россия, Иркутская обл, г. Нижнеудинск ул. П.Осипенко в районе дома №27А</t>
  </si>
  <si>
    <t>Участок электроснабжения котельной ул. Пушкина 20, включая ВЛ-0,4кВ, КЛ-0,4кВ</t>
  </si>
  <si>
    <t>МО-3-0623-рс</t>
  </si>
  <si>
    <t>665106, Россия, Иркутская обл, г. Нижнеудинск ул. Пушкина в районе дома №20</t>
  </si>
  <si>
    <t>Участок электроснабжения котельных на улицах Некрасова, Ленина, Болотная, включая ВЛ-0,4кВ, КЛ-0,4кВ.</t>
  </si>
  <si>
    <t>МО-3-0635-рс</t>
  </si>
  <si>
    <t>665106, Россия, Иркутская обл, г. Нижнеудинск ул. Некрасова, Ленина, Болотная</t>
  </si>
  <si>
    <t xml:space="preserve">Участок электроснабжения от ТП ВРЗ до  ул. Индустриальная 16, включая ВЛ-10кВ, КЛ-10кВ, 0,4кВ, трансфрорматоры масляные </t>
  </si>
  <si>
    <t>МО-3-0612-рс</t>
  </si>
  <si>
    <t>665104, Россия, Иркутская обл, г. Нижнеудинск Индустриальная в районе дома №16А</t>
  </si>
  <si>
    <t>1973</t>
  </si>
  <si>
    <t>Участок электроснабжения очистных сооружений в районе 1368 км автодороги М-53, включая ВЛ-10кВ, КЛ-10кВ, трансформаторы масляные</t>
  </si>
  <si>
    <t>МО-3-0647-рс</t>
  </si>
  <si>
    <t>665106, Россия, Иркутская обл, г. Нижнеудинск 1638 км автодороги М-53 очистные сооружения</t>
  </si>
  <si>
    <t>Участок электроснабжения по ул. Циолковского (КТП 10/0,4-160кВа, ВЛ-10кВ, ВЛИ-0,4кВ)</t>
  </si>
  <si>
    <t>МО-3-0611-рс</t>
  </si>
  <si>
    <t>665106, Россия, Иркутская обл, г. Нижнеудинск в районе Аэропорта по, ул. Циолковского</t>
  </si>
  <si>
    <t>1986</t>
  </si>
  <si>
    <t>Участок электроснабжения района котельной по ул. Красноармейская 38А-1, включая ВЛ-0,4кВ, КЛ-0,4кВ.</t>
  </si>
  <si>
    <t>МО-3-0634-рс</t>
  </si>
  <si>
    <t>665106, Россия, Иркутская обл, г. Нижнеудинск ул. Красноармейская 38А-1</t>
  </si>
  <si>
    <t>Участок электроснабжения скважины Свердловского района, включая ВЛ-10-кв, КЛ-0,4кВ, трансформатор масляный</t>
  </si>
  <si>
    <t>МО-3-0620-рс</t>
  </si>
  <si>
    <t>665106, Россия, Иркутская обл, г. Нижнеудинск в районе ул. Трактовая, Экспериментальная</t>
  </si>
  <si>
    <t>Участок электроснабжения станции второго подъема по пер. Безымянному</t>
  </si>
  <si>
    <t>МО-3-0629-рс</t>
  </si>
  <si>
    <t>665106, Россия, Иркутская обл, г. Нижнеудинск пер. Безымянный</t>
  </si>
  <si>
    <t>Участок электроснабжения ул. Кашика в районе Автобазы, включая КЛ-0,4кВ.</t>
  </si>
  <si>
    <t>МО-3-0636-рс</t>
  </si>
  <si>
    <t>665106, Россия, Иркутская обл, г. Нижнеудинск, ул. Кашика</t>
  </si>
  <si>
    <t>Участок электроснабжения ул. Пушкина, включая ВЛ-0,4кВ, КЛ-10кВ, КЛ-0,4кВ.</t>
  </si>
  <si>
    <t>МО-3-0630-рс</t>
  </si>
  <si>
    <t>665106, Россия, Иркутская обл, г. Нижнеудинск ул. Пушкина</t>
  </si>
  <si>
    <t>Участок электроснабжения электрокотельной по ул. 2 Знаменская 18, включая ЛЭП-10кВ, КЛ-0,4кВ, трансформаторы масляные</t>
  </si>
  <si>
    <t>МО-3-0614-рс</t>
  </si>
  <si>
    <t>665104, Россия, Иркутская обл, г. Нижнеудинск Знаменская 2-я в районе, д.18</t>
  </si>
  <si>
    <t>Участок электроснабжения электрокотельной по ул. Гагарина 4Б, включая ВЛ-0,4кВ, КЛ-0,4кВ</t>
  </si>
  <si>
    <t>МО-3-0621-рс</t>
  </si>
  <si>
    <t>665106, Россия, Иркутская обл, г. Нижнеудинск ул. Гагарина в районе дома №4</t>
  </si>
  <si>
    <t>Участок электроснабжения электрокотельной по ул. Петина 48А</t>
  </si>
  <si>
    <t>МО-3-0619-рс</t>
  </si>
  <si>
    <t>665106, Россия, Иркутская обл, г. Нижнеудинск Петина в районе дома №48А</t>
  </si>
  <si>
    <t>Участок электроснабжения электрокотельной ул. Петина, включая ВЛ-10кВ.</t>
  </si>
  <si>
    <t>МО-3-0632-рс</t>
  </si>
  <si>
    <t>665106, Россия, Иркутская обл, г. Нижнеудинск ул. Петина, д.48а</t>
  </si>
  <si>
    <t>Итого</t>
  </si>
  <si>
    <t>х</t>
  </si>
  <si>
    <t>ЛОТ №1</t>
  </si>
  <si>
    <t>Участок электроснабжения жилого сектора улиц Чапаева, 6 Пятилетки, Коллективной (ВЛ-0,4кВ, КЛ-0,4кВ)</t>
  </si>
  <si>
    <t>Участок электроснабжения КНС в районе Стадиона, включая ВЛ-10кВ, ВЛ-0,4кВ, трансформатор масляный</t>
  </si>
  <si>
    <t>Председатель Комитета</t>
  </si>
  <si>
    <t>Первый заместитель главы</t>
  </si>
  <si>
    <t>Ю.Н. Маскаев</t>
  </si>
  <si>
    <t>О.В.Слемеенева</t>
  </si>
  <si>
    <t>Начальник отдела УЖКХ</t>
  </si>
  <si>
    <t>И.Г.Демьянов</t>
  </si>
  <si>
    <t>Исполнил: Гл.специалист Комитета</t>
  </si>
  <si>
    <t>Т.Д.Лобанова</t>
  </si>
  <si>
    <t>ЛОТ №2</t>
  </si>
  <si>
    <t>Перечень  муниципального имущества Нижнеудинского муниципального образования (Инженерные сооружения) для осуществления деятельности по электроснабжению объектов жилого сектора</t>
  </si>
  <si>
    <t>Перечень муниципального имущества Нижнеудинского муниципального образования (Инженерные сооружения) для осуществления деятельности по электроснабжению объектов теплоснабжения, водоснабжения, водоотведенеия.</t>
  </si>
  <si>
    <t>ЛОТ №3</t>
  </si>
  <si>
    <t>регистрация права собственности</t>
  </si>
  <si>
    <t>Примечание</t>
  </si>
  <si>
    <t>Перечень  муниципального имущества Нижнеудинского муниципального образования (Инженерные сооружения) для осуществления деятельности по электроснабжению  (объекты незарегистрированы)</t>
  </si>
  <si>
    <t>Участок электроснабжения котельной по ул. Молодости 7, включая ВЛ-10кВ,трансформатор ТМ-400КВА, КЛ-0,4кВ.</t>
  </si>
  <si>
    <t>Приложение № 1 к договору аренды</t>
  </si>
  <si>
    <t>Приложение № 2 к договору аренды</t>
  </si>
  <si>
    <t>Приложение № 3 к договору аренды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</si>
</sst>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8"/>
      <color indexed="8"/>
      <name val="Tahoma"/>
      <family val="0"/>
    </font>
    <font>
      <b/>
      <sz val="8"/>
      <color indexed="8"/>
      <name val="Tahoma"/>
      <family val="0"/>
    </font>
    <font>
      <sz val="6"/>
      <color indexed="8"/>
      <name val="Tahoma"/>
      <family val="0"/>
    </font>
    <font>
      <sz val="8"/>
      <color indexed="8"/>
      <name val="Arial"/>
      <family val="0"/>
    </font>
    <font>
      <sz val="6"/>
      <color indexed="8"/>
      <name val="Arial"/>
      <family val="0"/>
    </font>
    <font>
      <sz val="7"/>
      <color indexed="8"/>
      <name val="Arial"/>
      <family val="0"/>
    </font>
    <font>
      <sz val="5"/>
      <color indexed="8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/>
      <top style="medium">
        <color indexed="8"/>
      </top>
      <bottom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/>
      <right/>
      <top style="thin">
        <color indexed="8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top" wrapText="1"/>
    </xf>
    <xf numFmtId="4" fontId="2" fillId="33" borderId="10" xfId="0" applyNumberFormat="1" applyFont="1" applyFill="1" applyBorder="1" applyAlignment="1">
      <alignment horizontal="right" vertical="top" wrapText="1"/>
    </xf>
    <xf numFmtId="4" fontId="2" fillId="33" borderId="11" xfId="0" applyNumberFormat="1" applyFont="1" applyFill="1" applyBorder="1" applyAlignment="1">
      <alignment horizontal="right" vertical="top" wrapText="1"/>
    </xf>
    <xf numFmtId="0" fontId="4" fillId="33" borderId="12" xfId="0" applyNumberFormat="1" applyFont="1" applyFill="1" applyBorder="1" applyAlignment="1">
      <alignment horizontal="center" vertical="top" wrapText="1"/>
    </xf>
    <xf numFmtId="0" fontId="2" fillId="33" borderId="13" xfId="0" applyNumberFormat="1" applyFont="1" applyFill="1" applyBorder="1" applyAlignment="1">
      <alignment horizontal="center" vertical="center" wrapText="1"/>
    </xf>
    <xf numFmtId="0" fontId="4" fillId="33" borderId="14" xfId="0" applyNumberFormat="1" applyFont="1" applyFill="1" applyBorder="1" applyAlignment="1">
      <alignment horizontal="center" vertical="top" wrapText="1"/>
    </xf>
    <xf numFmtId="0" fontId="2" fillId="33" borderId="15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left" vertical="top" wrapText="1"/>
    </xf>
    <xf numFmtId="4" fontId="2" fillId="0" borderId="10" xfId="0" applyNumberFormat="1" applyFont="1" applyFill="1" applyBorder="1" applyAlignment="1">
      <alignment horizontal="right" vertical="top" wrapText="1"/>
    </xf>
    <xf numFmtId="0" fontId="2" fillId="0" borderId="13" xfId="0" applyNumberFormat="1" applyFont="1" applyFill="1" applyBorder="1" applyAlignment="1">
      <alignment horizontal="center" vertical="top" wrapText="1"/>
    </xf>
    <xf numFmtId="0" fontId="0" fillId="0" borderId="0" xfId="0" applyNumberFormat="1" applyFill="1" applyAlignment="1">
      <alignment/>
    </xf>
    <xf numFmtId="0" fontId="5" fillId="33" borderId="0" xfId="0" applyNumberFormat="1" applyFont="1" applyFill="1" applyAlignment="1">
      <alignment horizontal="left" vertical="top" wrapText="1"/>
    </xf>
    <xf numFmtId="0" fontId="2" fillId="33" borderId="11" xfId="0" applyNumberFormat="1" applyFont="1" applyFill="1" applyBorder="1" applyAlignment="1">
      <alignment horizontal="right" vertical="top" wrapText="1"/>
    </xf>
    <xf numFmtId="0" fontId="2" fillId="33" borderId="16" xfId="0" applyNumberFormat="1" applyFont="1" applyFill="1" applyBorder="1" applyAlignment="1">
      <alignment horizontal="center" vertical="top" wrapText="1"/>
    </xf>
    <xf numFmtId="0" fontId="2" fillId="33" borderId="10" xfId="0" applyNumberFormat="1" applyFont="1" applyFill="1" applyBorder="1" applyAlignment="1">
      <alignment horizontal="left" vertical="top" wrapText="1"/>
    </xf>
    <xf numFmtId="0" fontId="2" fillId="33" borderId="10" xfId="0" applyNumberFormat="1" applyFont="1" applyFill="1" applyBorder="1" applyAlignment="1">
      <alignment horizontal="right" vertical="top" wrapText="1"/>
    </xf>
    <xf numFmtId="0" fontId="2" fillId="33" borderId="17" xfId="0" applyNumberFormat="1" applyFont="1" applyFill="1" applyBorder="1" applyAlignment="1">
      <alignment horizontal="center" vertical="top" wrapText="1"/>
    </xf>
    <xf numFmtId="0" fontId="4" fillId="33" borderId="12" xfId="0" applyNumberFormat="1" applyFont="1" applyFill="1" applyBorder="1" applyAlignment="1">
      <alignment horizontal="center" vertical="top" wrapText="1"/>
    </xf>
    <xf numFmtId="0" fontId="4" fillId="33" borderId="18" xfId="0" applyNumberFormat="1" applyFont="1" applyFill="1" applyBorder="1" applyAlignment="1">
      <alignment horizontal="center" vertical="top" wrapText="1"/>
    </xf>
    <xf numFmtId="0" fontId="2" fillId="33" borderId="19" xfId="0" applyNumberFormat="1" applyFont="1" applyFill="1" applyBorder="1" applyAlignment="1">
      <alignment horizontal="center" vertical="center" wrapText="1"/>
    </xf>
    <xf numFmtId="0" fontId="2" fillId="33" borderId="17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2" fillId="0" borderId="10" xfId="0" applyNumberFormat="1" applyFont="1" applyFill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right" vertical="top" wrapText="1"/>
    </xf>
    <xf numFmtId="0" fontId="9" fillId="0" borderId="0" xfId="0" applyNumberFormat="1" applyFont="1" applyAlignment="1">
      <alignment/>
    </xf>
    <xf numFmtId="0" fontId="5" fillId="33" borderId="0" xfId="0" applyNumberFormat="1" applyFont="1" applyFill="1" applyAlignment="1">
      <alignment vertical="top" wrapText="1"/>
    </xf>
    <xf numFmtId="0" fontId="5" fillId="33" borderId="0" xfId="0" applyNumberFormat="1" applyFont="1" applyFill="1" applyAlignment="1">
      <alignment vertical="top" wrapText="1"/>
    </xf>
    <xf numFmtId="0" fontId="5" fillId="33" borderId="0" xfId="0" applyNumberFormat="1" applyFont="1" applyFill="1" applyAlignment="1">
      <alignment horizontal="left" vertical="top" wrapText="1"/>
    </xf>
    <xf numFmtId="0" fontId="5" fillId="33" borderId="0" xfId="0" applyNumberFormat="1" applyFont="1" applyFill="1" applyAlignment="1">
      <alignment wrapText="1"/>
    </xf>
    <xf numFmtId="0" fontId="5" fillId="33" borderId="0" xfId="0" applyNumberFormat="1" applyFont="1" applyFill="1" applyAlignment="1">
      <alignment wrapText="1"/>
    </xf>
    <xf numFmtId="0" fontId="5" fillId="33" borderId="0" xfId="0" applyNumberFormat="1" applyFont="1" applyFill="1" applyAlignment="1">
      <alignment horizontal="left" wrapText="1"/>
    </xf>
    <xf numFmtId="0" fontId="0" fillId="0" borderId="0" xfId="0" applyNumberFormat="1" applyAlignment="1">
      <alignment horizontal="left"/>
    </xf>
    <xf numFmtId="0" fontId="0" fillId="0" borderId="0" xfId="0" applyNumberFormat="1" applyFont="1" applyAlignment="1">
      <alignment/>
    </xf>
    <xf numFmtId="0" fontId="3" fillId="33" borderId="0" xfId="0" applyNumberFormat="1" applyFont="1" applyFill="1" applyAlignment="1">
      <alignment vertical="center" wrapText="1"/>
    </xf>
    <xf numFmtId="0" fontId="2" fillId="0" borderId="10" xfId="0" applyNumberFormat="1" applyFont="1" applyFill="1" applyBorder="1" applyAlignment="1">
      <alignment horizontal="left" vertical="top" wrapText="1"/>
    </xf>
    <xf numFmtId="0" fontId="2" fillId="33" borderId="11" xfId="0" applyNumberFormat="1" applyFont="1" applyFill="1" applyBorder="1" applyAlignment="1">
      <alignment horizontal="right" vertical="top" wrapText="1"/>
    </xf>
    <xf numFmtId="0" fontId="2" fillId="33" borderId="20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Alignment="1">
      <alignment vertical="top" wrapText="1"/>
    </xf>
    <xf numFmtId="0" fontId="10" fillId="0" borderId="0" xfId="0" applyFont="1" applyAlignment="1">
      <alignment vertical="top" wrapText="1"/>
    </xf>
    <xf numFmtId="0" fontId="3" fillId="33" borderId="0" xfId="0" applyNumberFormat="1" applyFont="1" applyFill="1" applyAlignment="1">
      <alignment vertical="top" wrapText="1"/>
    </xf>
    <xf numFmtId="0" fontId="10" fillId="0" borderId="21" xfId="0" applyNumberFormat="1" applyFont="1" applyBorder="1" applyAlignment="1">
      <alignment vertical="top" wrapText="1"/>
    </xf>
    <xf numFmtId="0" fontId="10" fillId="0" borderId="21" xfId="0" applyNumberFormat="1" applyFont="1" applyFill="1" applyBorder="1" applyAlignment="1">
      <alignment vertical="top" wrapText="1"/>
    </xf>
    <xf numFmtId="0" fontId="2" fillId="33" borderId="22" xfId="0" applyNumberFormat="1" applyFont="1" applyFill="1" applyBorder="1" applyAlignment="1">
      <alignment horizontal="center" vertical="center" wrapText="1"/>
    </xf>
    <xf numFmtId="0" fontId="2" fillId="33" borderId="23" xfId="0" applyNumberFormat="1" applyFont="1" applyFill="1" applyBorder="1" applyAlignment="1">
      <alignment horizontal="center" vertical="center" wrapText="1"/>
    </xf>
    <xf numFmtId="0" fontId="4" fillId="33" borderId="23" xfId="0" applyNumberFormat="1" applyFont="1" applyFill="1" applyBorder="1" applyAlignment="1">
      <alignment horizontal="center" vertical="top" wrapText="1"/>
    </xf>
    <xf numFmtId="0" fontId="2" fillId="0" borderId="23" xfId="0" applyNumberFormat="1" applyFont="1" applyFill="1" applyBorder="1" applyAlignment="1">
      <alignment horizontal="center" vertical="top" wrapText="1"/>
    </xf>
    <xf numFmtId="0" fontId="2" fillId="33" borderId="23" xfId="0" applyNumberFormat="1" applyFont="1" applyFill="1" applyBorder="1" applyAlignment="1">
      <alignment horizontal="center" vertical="top" wrapText="1"/>
    </xf>
    <xf numFmtId="0" fontId="10" fillId="0" borderId="21" xfId="0" applyNumberFormat="1" applyFont="1" applyBorder="1" applyAlignment="1">
      <alignment vertical="center" wrapText="1"/>
    </xf>
    <xf numFmtId="0" fontId="2" fillId="33" borderId="0" xfId="0" applyNumberFormat="1" applyFont="1" applyFill="1" applyBorder="1" applyAlignment="1">
      <alignment horizontal="right" vertical="top" wrapText="1"/>
    </xf>
    <xf numFmtId="4" fontId="2" fillId="33" borderId="0" xfId="0" applyNumberFormat="1" applyFont="1" applyFill="1" applyBorder="1" applyAlignment="1">
      <alignment horizontal="right" vertical="top" wrapText="1"/>
    </xf>
    <xf numFmtId="0" fontId="2" fillId="33" borderId="0" xfId="0" applyNumberFormat="1" applyFont="1" applyFill="1" applyBorder="1" applyAlignment="1">
      <alignment horizontal="center" vertical="top" wrapText="1"/>
    </xf>
    <xf numFmtId="0" fontId="10" fillId="0" borderId="0" xfId="0" applyNumberFormat="1" applyFont="1" applyBorder="1" applyAlignment="1">
      <alignment vertical="top" wrapText="1"/>
    </xf>
    <xf numFmtId="0" fontId="2" fillId="33" borderId="0" xfId="0" applyNumberFormat="1" applyFont="1" applyFill="1" applyAlignment="1">
      <alignment vertical="top" wrapText="1"/>
    </xf>
    <xf numFmtId="0" fontId="0" fillId="0" borderId="0" xfId="0" applyAlignment="1">
      <alignment wrapText="1"/>
    </xf>
    <xf numFmtId="0" fontId="2" fillId="0" borderId="24" xfId="0" applyNumberFormat="1" applyFont="1" applyFill="1" applyBorder="1" applyAlignment="1">
      <alignment horizontal="right" vertical="top" wrapText="1"/>
    </xf>
    <xf numFmtId="4" fontId="2" fillId="0" borderId="24" xfId="0" applyNumberFormat="1" applyFont="1" applyFill="1" applyBorder="1" applyAlignment="1">
      <alignment horizontal="right" vertical="top" wrapText="1"/>
    </xf>
    <xf numFmtId="0" fontId="4" fillId="33" borderId="25" xfId="0" applyNumberFormat="1" applyFont="1" applyFill="1" applyBorder="1" applyAlignment="1">
      <alignment horizontal="center" vertical="top" wrapText="1"/>
    </xf>
    <xf numFmtId="0" fontId="3" fillId="33" borderId="0" xfId="0" applyNumberFormat="1" applyFont="1" applyFill="1" applyAlignment="1">
      <alignment horizontal="center" vertical="center" wrapText="1"/>
    </xf>
    <xf numFmtId="0" fontId="3" fillId="33" borderId="0" xfId="0" applyNumberFormat="1" applyFont="1" applyFill="1" applyAlignment="1">
      <alignment horizontal="center" vertical="center" wrapText="1"/>
    </xf>
    <xf numFmtId="0" fontId="2" fillId="33" borderId="26" xfId="0" applyNumberFormat="1" applyFont="1" applyFill="1" applyBorder="1" applyAlignment="1">
      <alignment horizontal="center" vertical="center" wrapText="1"/>
    </xf>
    <xf numFmtId="0" fontId="2" fillId="33" borderId="24" xfId="0" applyNumberFormat="1" applyFont="1" applyFill="1" applyBorder="1" applyAlignment="1">
      <alignment horizontal="center" vertical="center" wrapText="1"/>
    </xf>
    <xf numFmtId="0" fontId="2" fillId="33" borderId="11" xfId="0" applyNumberFormat="1" applyFont="1" applyFill="1" applyBorder="1" applyAlignment="1">
      <alignment horizontal="right" vertical="top" wrapText="1"/>
    </xf>
    <xf numFmtId="4" fontId="2" fillId="33" borderId="27" xfId="0" applyNumberFormat="1" applyFont="1" applyFill="1" applyBorder="1" applyAlignment="1">
      <alignment horizontal="right" vertical="top" wrapText="1"/>
    </xf>
    <xf numFmtId="0" fontId="2" fillId="33" borderId="0" xfId="0" applyNumberFormat="1" applyFont="1" applyFill="1" applyAlignment="1">
      <alignment horizontal="left" vertical="top" wrapText="1"/>
    </xf>
    <xf numFmtId="0" fontId="8" fillId="33" borderId="0" xfId="0" applyNumberFormat="1" applyFont="1" applyFill="1" applyAlignment="1">
      <alignment horizontal="left" vertical="top" wrapText="1"/>
    </xf>
    <xf numFmtId="0" fontId="5" fillId="33" borderId="0" xfId="0" applyNumberFormat="1" applyFont="1" applyFill="1" applyAlignment="1">
      <alignment horizontal="left" wrapText="1"/>
    </xf>
    <xf numFmtId="0" fontId="5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left" vertical="top" wrapText="1"/>
    </xf>
    <xf numFmtId="0" fontId="6" fillId="33" borderId="0" xfId="0" applyNumberFormat="1" applyFont="1" applyFill="1" applyAlignment="1">
      <alignment horizontal="center" vertical="top" wrapText="1"/>
    </xf>
    <xf numFmtId="0" fontId="7" fillId="33" borderId="28" xfId="0" applyNumberFormat="1" applyFont="1" applyFill="1" applyBorder="1" applyAlignment="1">
      <alignment horizontal="center" vertical="top" wrapText="1"/>
    </xf>
    <xf numFmtId="0" fontId="5" fillId="33" borderId="0" xfId="0" applyNumberFormat="1" applyFont="1" applyFill="1" applyAlignment="1">
      <alignment horizontal="center" vertical="top" wrapText="1"/>
    </xf>
    <xf numFmtId="0" fontId="5" fillId="33" borderId="0" xfId="0" applyNumberFormat="1" applyFont="1" applyFill="1" applyAlignment="1">
      <alignment horizontal="center" vertical="top" wrapText="1"/>
    </xf>
    <xf numFmtId="0" fontId="5" fillId="33" borderId="0" xfId="0" applyNumberFormat="1" applyFont="1" applyFill="1" applyAlignment="1">
      <alignment horizontal="left" wrapText="1"/>
    </xf>
    <xf numFmtId="0" fontId="5" fillId="33" borderId="0" xfId="0" applyNumberFormat="1" applyFont="1" applyFill="1" applyAlignment="1">
      <alignment horizontal="left" vertical="top" wrapText="1"/>
    </xf>
    <xf numFmtId="4" fontId="2" fillId="33" borderId="24" xfId="0" applyNumberFormat="1" applyFont="1" applyFill="1" applyBorder="1" applyAlignment="1">
      <alignment horizontal="right" vertical="top" wrapText="1"/>
    </xf>
    <xf numFmtId="0" fontId="2" fillId="33" borderId="24" xfId="0" applyNumberFormat="1" applyFont="1" applyFill="1" applyBorder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3"/>
  <sheetViews>
    <sheetView tabSelected="1" zoomScalePageLayoutView="0" workbookViewId="0" topLeftCell="A67">
      <selection activeCell="A70" sqref="A70:D72"/>
    </sheetView>
  </sheetViews>
  <sheetFormatPr defaultColWidth="9.140625" defaultRowHeight="12.75" outlineLevelRow="1"/>
  <cols>
    <col min="1" max="1" width="6.7109375" style="1" customWidth="1"/>
    <col min="2" max="2" width="31.57421875" style="1" customWidth="1"/>
    <col min="3" max="3" width="11.140625" style="1" customWidth="1"/>
    <col min="4" max="4" width="27.421875" style="1" customWidth="1"/>
    <col min="5" max="5" width="6.7109375" style="1" customWidth="1"/>
    <col min="6" max="6" width="13.140625" style="1" customWidth="1"/>
    <col min="7" max="7" width="12.140625" style="1" customWidth="1"/>
    <col min="8" max="8" width="0.13671875" style="1" customWidth="1"/>
    <col min="9" max="9" width="8.140625" style="1" customWidth="1"/>
    <col min="10" max="10" width="13.7109375" style="42" customWidth="1"/>
  </cols>
  <sheetData>
    <row r="1" spans="1:10" s="1" customFormat="1" ht="13.5" customHeight="1">
      <c r="A1" s="56" t="s">
        <v>181</v>
      </c>
      <c r="B1" s="57"/>
      <c r="C1" s="57"/>
      <c r="D1" s="57"/>
      <c r="E1" s="57"/>
      <c r="F1" s="57"/>
      <c r="G1" s="57"/>
      <c r="H1" s="57"/>
      <c r="I1" s="57"/>
      <c r="J1" s="41"/>
    </row>
    <row r="2" spans="1:9" ht="12.75">
      <c r="A2" s="57"/>
      <c r="B2" s="57"/>
      <c r="C2" s="57"/>
      <c r="D2" s="57"/>
      <c r="E2" s="57"/>
      <c r="F2" s="57"/>
      <c r="G2" s="57"/>
      <c r="H2" s="57"/>
      <c r="I2" s="57"/>
    </row>
    <row r="3" ht="12.75">
      <c r="F3" s="28" t="s">
        <v>162</v>
      </c>
    </row>
    <row r="4" spans="1:10" s="1" customFormat="1" ht="36" customHeight="1" thickBot="1">
      <c r="A4" s="61" t="s">
        <v>175</v>
      </c>
      <c r="B4" s="62"/>
      <c r="C4" s="62"/>
      <c r="D4" s="62"/>
      <c r="E4" s="62"/>
      <c r="F4" s="62"/>
      <c r="G4" s="62"/>
      <c r="H4" s="62"/>
      <c r="I4" s="62"/>
      <c r="J4" s="41"/>
    </row>
    <row r="5" spans="1:10" s="1" customFormat="1" ht="13.5" customHeight="1" thickBot="1">
      <c r="A5" s="63" t="s">
        <v>1</v>
      </c>
      <c r="B5" s="63" t="s">
        <v>2</v>
      </c>
      <c r="C5" s="63" t="s">
        <v>3</v>
      </c>
      <c r="D5" s="63" t="s">
        <v>4</v>
      </c>
      <c r="E5" s="63" t="s">
        <v>5</v>
      </c>
      <c r="F5" s="63" t="s">
        <v>6</v>
      </c>
      <c r="G5" s="63"/>
      <c r="H5" s="63"/>
      <c r="I5" s="46"/>
      <c r="J5" s="44"/>
    </row>
    <row r="6" spans="1:10" s="1" customFormat="1" ht="54" customHeight="1">
      <c r="A6" s="63"/>
      <c r="B6" s="63"/>
      <c r="C6" s="63"/>
      <c r="D6" s="63"/>
      <c r="E6" s="63"/>
      <c r="F6" s="2" t="s">
        <v>7</v>
      </c>
      <c r="G6" s="64" t="s">
        <v>8</v>
      </c>
      <c r="H6" s="64"/>
      <c r="I6" s="47" t="s">
        <v>9</v>
      </c>
      <c r="J6" s="44" t="s">
        <v>178</v>
      </c>
    </row>
    <row r="7" spans="1:10" s="1" customFormat="1" ht="13.5" customHeight="1" thickBot="1">
      <c r="A7" s="6" t="s">
        <v>10</v>
      </c>
      <c r="B7" s="21" t="s">
        <v>11</v>
      </c>
      <c r="C7" s="6" t="s">
        <v>12</v>
      </c>
      <c r="D7" s="6" t="s">
        <v>13</v>
      </c>
      <c r="E7" s="21">
        <v>5</v>
      </c>
      <c r="F7" s="6" t="s">
        <v>15</v>
      </c>
      <c r="G7" s="60" t="s">
        <v>16</v>
      </c>
      <c r="H7" s="60"/>
      <c r="I7" s="48" t="s">
        <v>17</v>
      </c>
      <c r="J7" s="44"/>
    </row>
    <row r="8" spans="1:10" s="14" customFormat="1" ht="33.75" customHeight="1">
      <c r="A8" s="10">
        <v>1</v>
      </c>
      <c r="B8" s="26" t="s">
        <v>18</v>
      </c>
      <c r="C8" s="10" t="s">
        <v>22</v>
      </c>
      <c r="D8" s="26" t="s">
        <v>23</v>
      </c>
      <c r="E8" s="27">
        <v>696</v>
      </c>
      <c r="F8" s="12">
        <f>2833767.3</f>
        <v>2833767.3</v>
      </c>
      <c r="G8" s="59">
        <f>1242649</f>
        <v>1242649</v>
      </c>
      <c r="H8" s="59"/>
      <c r="I8" s="49" t="s">
        <v>24</v>
      </c>
      <c r="J8" s="45" t="s">
        <v>177</v>
      </c>
    </row>
    <row r="9" spans="1:10" s="14" customFormat="1" ht="66" customHeight="1">
      <c r="A9" s="10">
        <v>2</v>
      </c>
      <c r="B9" s="26" t="s">
        <v>25</v>
      </c>
      <c r="C9" s="10" t="s">
        <v>26</v>
      </c>
      <c r="D9" s="11" t="s">
        <v>27</v>
      </c>
      <c r="E9" s="27">
        <v>380</v>
      </c>
      <c r="F9" s="12">
        <f>448858.02</f>
        <v>448858.02</v>
      </c>
      <c r="G9" s="59">
        <f>76800</f>
        <v>76800</v>
      </c>
      <c r="H9" s="59"/>
      <c r="I9" s="49" t="s">
        <v>28</v>
      </c>
      <c r="J9" s="45"/>
    </row>
    <row r="10" spans="1:10" s="14" customFormat="1" ht="54.75" customHeight="1">
      <c r="A10" s="10">
        <v>3</v>
      </c>
      <c r="B10" s="26" t="s">
        <v>29</v>
      </c>
      <c r="C10" s="10" t="s">
        <v>30</v>
      </c>
      <c r="D10" s="11" t="s">
        <v>31</v>
      </c>
      <c r="E10" s="27">
        <v>1743</v>
      </c>
      <c r="F10" s="12">
        <f>2349593.04</f>
        <v>2349593.04</v>
      </c>
      <c r="G10" s="59">
        <f>1050075</f>
        <v>1050075</v>
      </c>
      <c r="H10" s="59"/>
      <c r="I10" s="49" t="s">
        <v>32</v>
      </c>
      <c r="J10" s="45"/>
    </row>
    <row r="11" spans="1:10" s="14" customFormat="1" ht="54.75" customHeight="1">
      <c r="A11" s="10">
        <v>4</v>
      </c>
      <c r="B11" s="26" t="s">
        <v>33</v>
      </c>
      <c r="C11" s="10" t="s">
        <v>34</v>
      </c>
      <c r="D11" s="11" t="s">
        <v>35</v>
      </c>
      <c r="E11" s="27">
        <v>150</v>
      </c>
      <c r="F11" s="12">
        <f>184428.24</f>
        <v>184428.24</v>
      </c>
      <c r="G11" s="59">
        <f>84000</f>
        <v>84000</v>
      </c>
      <c r="H11" s="59"/>
      <c r="I11" s="49" t="s">
        <v>36</v>
      </c>
      <c r="J11" s="45"/>
    </row>
    <row r="12" spans="1:10" s="14" customFormat="1" ht="66" customHeight="1">
      <c r="A12" s="10">
        <v>5</v>
      </c>
      <c r="B12" s="26" t="s">
        <v>37</v>
      </c>
      <c r="C12" s="10" t="s">
        <v>38</v>
      </c>
      <c r="D12" s="11" t="s">
        <v>39</v>
      </c>
      <c r="E12" s="27">
        <v>240</v>
      </c>
      <c r="F12" s="12">
        <f>475171.66</f>
        <v>475171.66</v>
      </c>
      <c r="G12" s="59">
        <f>115200</f>
        <v>115200</v>
      </c>
      <c r="H12" s="59"/>
      <c r="I12" s="49" t="s">
        <v>28</v>
      </c>
      <c r="J12" s="45"/>
    </row>
    <row r="13" spans="1:10" s="14" customFormat="1" ht="45" customHeight="1">
      <c r="A13" s="10">
        <v>6</v>
      </c>
      <c r="B13" s="26" t="s">
        <v>164</v>
      </c>
      <c r="C13" s="10" t="s">
        <v>44</v>
      </c>
      <c r="D13" s="11" t="s">
        <v>45</v>
      </c>
      <c r="E13" s="27">
        <v>80</v>
      </c>
      <c r="F13" s="12">
        <f>99160</f>
        <v>99160</v>
      </c>
      <c r="G13" s="58" t="s">
        <v>0</v>
      </c>
      <c r="H13" s="58"/>
      <c r="I13" s="49" t="s">
        <v>46</v>
      </c>
      <c r="J13" s="45"/>
    </row>
    <row r="14" spans="1:10" s="14" customFormat="1" ht="33.75" customHeight="1">
      <c r="A14" s="10">
        <v>7</v>
      </c>
      <c r="B14" s="26" t="s">
        <v>99</v>
      </c>
      <c r="C14" s="10" t="s">
        <v>100</v>
      </c>
      <c r="D14" s="11" t="s">
        <v>101</v>
      </c>
      <c r="E14" s="27">
        <v>10</v>
      </c>
      <c r="F14" s="12">
        <f>10000</f>
        <v>10000</v>
      </c>
      <c r="G14" s="58" t="s">
        <v>0</v>
      </c>
      <c r="H14" s="58"/>
      <c r="I14" s="49" t="s">
        <v>24</v>
      </c>
      <c r="J14" s="45"/>
    </row>
    <row r="15" spans="1:10" s="14" customFormat="1" ht="45" customHeight="1">
      <c r="A15" s="10">
        <v>8</v>
      </c>
      <c r="B15" s="26" t="s">
        <v>102</v>
      </c>
      <c r="C15" s="10" t="s">
        <v>103</v>
      </c>
      <c r="D15" s="11" t="s">
        <v>104</v>
      </c>
      <c r="E15" s="27">
        <v>20</v>
      </c>
      <c r="F15" s="12">
        <f>34835</f>
        <v>34835</v>
      </c>
      <c r="G15" s="58" t="s">
        <v>0</v>
      </c>
      <c r="H15" s="58"/>
      <c r="I15" s="49" t="s">
        <v>71</v>
      </c>
      <c r="J15" s="45"/>
    </row>
    <row r="16" spans="1:10" s="14" customFormat="1" ht="45" customHeight="1">
      <c r="A16" s="10">
        <v>9</v>
      </c>
      <c r="B16" s="26" t="s">
        <v>180</v>
      </c>
      <c r="C16" s="10" t="s">
        <v>105</v>
      </c>
      <c r="D16" s="11" t="s">
        <v>106</v>
      </c>
      <c r="E16" s="27">
        <v>40</v>
      </c>
      <c r="F16" s="12">
        <f>40000</f>
        <v>40000</v>
      </c>
      <c r="G16" s="58" t="s">
        <v>0</v>
      </c>
      <c r="H16" s="58"/>
      <c r="I16" s="49" t="s">
        <v>46</v>
      </c>
      <c r="J16" s="45"/>
    </row>
    <row r="17" spans="1:10" s="14" customFormat="1" ht="45" customHeight="1">
      <c r="A17" s="10">
        <v>10</v>
      </c>
      <c r="B17" s="26" t="s">
        <v>107</v>
      </c>
      <c r="C17" s="10" t="s">
        <v>108</v>
      </c>
      <c r="D17" s="11" t="s">
        <v>109</v>
      </c>
      <c r="E17" s="27">
        <v>350</v>
      </c>
      <c r="F17" s="12">
        <f>350000</f>
        <v>350000</v>
      </c>
      <c r="G17" s="58" t="s">
        <v>0</v>
      </c>
      <c r="H17" s="58"/>
      <c r="I17" s="49" t="s">
        <v>24</v>
      </c>
      <c r="J17" s="45"/>
    </row>
    <row r="18" spans="1:10" s="14" customFormat="1" ht="45" customHeight="1">
      <c r="A18" s="10">
        <v>11</v>
      </c>
      <c r="B18" s="26" t="s">
        <v>110</v>
      </c>
      <c r="C18" s="10" t="s">
        <v>111</v>
      </c>
      <c r="D18" s="11" t="s">
        <v>112</v>
      </c>
      <c r="E18" s="27">
        <v>50</v>
      </c>
      <c r="F18" s="12">
        <f>50000</f>
        <v>50000</v>
      </c>
      <c r="G18" s="58" t="s">
        <v>0</v>
      </c>
      <c r="H18" s="58"/>
      <c r="I18" s="49" t="s">
        <v>71</v>
      </c>
      <c r="J18" s="45"/>
    </row>
    <row r="19" spans="1:10" s="14" customFormat="1" ht="45" customHeight="1">
      <c r="A19" s="10">
        <v>12</v>
      </c>
      <c r="B19" s="26" t="s">
        <v>113</v>
      </c>
      <c r="C19" s="10" t="s">
        <v>114</v>
      </c>
      <c r="D19" s="11" t="s">
        <v>115</v>
      </c>
      <c r="E19" s="27">
        <v>260</v>
      </c>
      <c r="F19" s="12">
        <f>429412.15</f>
        <v>429412.15</v>
      </c>
      <c r="G19" s="58" t="s">
        <v>0</v>
      </c>
      <c r="H19" s="58"/>
      <c r="I19" s="49" t="s">
        <v>46</v>
      </c>
      <c r="J19" s="45"/>
    </row>
    <row r="20" spans="1:10" s="14" customFormat="1" ht="45" customHeight="1">
      <c r="A20" s="10">
        <v>13</v>
      </c>
      <c r="B20" s="26" t="s">
        <v>116</v>
      </c>
      <c r="C20" s="10" t="s">
        <v>117</v>
      </c>
      <c r="D20" s="11" t="s">
        <v>118</v>
      </c>
      <c r="E20" s="27">
        <v>370</v>
      </c>
      <c r="F20" s="12">
        <f>370000</f>
        <v>370000</v>
      </c>
      <c r="G20" s="58" t="s">
        <v>0</v>
      </c>
      <c r="H20" s="58"/>
      <c r="I20" s="49" t="s">
        <v>24</v>
      </c>
      <c r="J20" s="45"/>
    </row>
    <row r="21" spans="1:10" s="14" customFormat="1" ht="54.75" customHeight="1">
      <c r="A21" s="10">
        <v>14</v>
      </c>
      <c r="B21" s="26" t="s">
        <v>119</v>
      </c>
      <c r="C21" s="10" t="s">
        <v>120</v>
      </c>
      <c r="D21" s="11" t="s">
        <v>121</v>
      </c>
      <c r="E21" s="27">
        <v>1110</v>
      </c>
      <c r="F21" s="12">
        <f>1004240.64</f>
        <v>1004240.64</v>
      </c>
      <c r="G21" s="59">
        <f>75053.26</f>
        <v>75053.26</v>
      </c>
      <c r="H21" s="59"/>
      <c r="I21" s="49" t="s">
        <v>46</v>
      </c>
      <c r="J21" s="45"/>
    </row>
    <row r="22" spans="1:10" s="14" customFormat="1" ht="66" customHeight="1">
      <c r="A22" s="10">
        <v>15</v>
      </c>
      <c r="B22" s="26" t="s">
        <v>122</v>
      </c>
      <c r="C22" s="10" t="s">
        <v>123</v>
      </c>
      <c r="D22" s="11" t="s">
        <v>124</v>
      </c>
      <c r="E22" s="27">
        <v>6990</v>
      </c>
      <c r="F22" s="12">
        <f>19161715.7</f>
        <v>19161715.7</v>
      </c>
      <c r="G22" s="59">
        <f>4381587</f>
        <v>4381587</v>
      </c>
      <c r="H22" s="59"/>
      <c r="I22" s="49" t="s">
        <v>125</v>
      </c>
      <c r="J22" s="45"/>
    </row>
    <row r="23" spans="1:10" s="14" customFormat="1" ht="66" customHeight="1">
      <c r="A23" s="10">
        <v>16</v>
      </c>
      <c r="B23" s="26" t="s">
        <v>126</v>
      </c>
      <c r="C23" s="10" t="s">
        <v>127</v>
      </c>
      <c r="D23" s="11" t="s">
        <v>128</v>
      </c>
      <c r="E23" s="27">
        <v>500</v>
      </c>
      <c r="F23" s="12">
        <f>582856</f>
        <v>582856</v>
      </c>
      <c r="G23" s="58" t="s">
        <v>0</v>
      </c>
      <c r="H23" s="58"/>
      <c r="I23" s="49" t="s">
        <v>61</v>
      </c>
      <c r="J23" s="45"/>
    </row>
    <row r="24" spans="1:10" s="14" customFormat="1" ht="54.75" customHeight="1">
      <c r="A24" s="10">
        <v>17</v>
      </c>
      <c r="B24" s="26" t="s">
        <v>133</v>
      </c>
      <c r="C24" s="10" t="s">
        <v>134</v>
      </c>
      <c r="D24" s="11" t="s">
        <v>135</v>
      </c>
      <c r="E24" s="27">
        <v>634</v>
      </c>
      <c r="F24" s="12">
        <f>634000</f>
        <v>634000</v>
      </c>
      <c r="G24" s="58" t="s">
        <v>0</v>
      </c>
      <c r="H24" s="58"/>
      <c r="I24" s="49" t="s">
        <v>24</v>
      </c>
      <c r="J24" s="45"/>
    </row>
    <row r="25" spans="1:10" s="14" customFormat="1" ht="54.75" customHeight="1">
      <c r="A25" s="10">
        <v>18</v>
      </c>
      <c r="B25" s="26" t="s">
        <v>136</v>
      </c>
      <c r="C25" s="10" t="s">
        <v>137</v>
      </c>
      <c r="D25" s="11" t="s">
        <v>138</v>
      </c>
      <c r="E25" s="27">
        <v>395</v>
      </c>
      <c r="F25" s="12">
        <f>414160</f>
        <v>414160</v>
      </c>
      <c r="G25" s="58" t="s">
        <v>0</v>
      </c>
      <c r="H25" s="58"/>
      <c r="I25" s="49" t="s">
        <v>46</v>
      </c>
      <c r="J25" s="45"/>
    </row>
    <row r="26" spans="1:10" s="14" customFormat="1" ht="33.75" customHeight="1">
      <c r="A26" s="10">
        <v>19</v>
      </c>
      <c r="B26" s="26" t="s">
        <v>139</v>
      </c>
      <c r="C26" s="10" t="s">
        <v>140</v>
      </c>
      <c r="D26" s="11" t="s">
        <v>141</v>
      </c>
      <c r="E26" s="27">
        <v>40</v>
      </c>
      <c r="F26" s="12">
        <f>40000</f>
        <v>40000</v>
      </c>
      <c r="G26" s="58" t="s">
        <v>0</v>
      </c>
      <c r="H26" s="58"/>
      <c r="I26" s="49" t="s">
        <v>24</v>
      </c>
      <c r="J26" s="45"/>
    </row>
    <row r="27" spans="1:10" s="14" customFormat="1" ht="45" customHeight="1">
      <c r="A27" s="10">
        <v>20</v>
      </c>
      <c r="B27" s="26" t="s">
        <v>142</v>
      </c>
      <c r="C27" s="10" t="s">
        <v>143</v>
      </c>
      <c r="D27" s="11" t="s">
        <v>144</v>
      </c>
      <c r="E27" s="27">
        <v>70</v>
      </c>
      <c r="F27" s="12">
        <f>70000</f>
        <v>70000</v>
      </c>
      <c r="G27" s="58" t="s">
        <v>0</v>
      </c>
      <c r="H27" s="58"/>
      <c r="I27" s="49" t="s">
        <v>61</v>
      </c>
      <c r="J27" s="45"/>
    </row>
    <row r="28" spans="1:10" s="14" customFormat="1" ht="45" customHeight="1">
      <c r="A28" s="10">
        <v>21</v>
      </c>
      <c r="B28" s="26" t="s">
        <v>145</v>
      </c>
      <c r="C28" s="10" t="s">
        <v>146</v>
      </c>
      <c r="D28" s="11" t="s">
        <v>147</v>
      </c>
      <c r="E28" s="27">
        <v>15</v>
      </c>
      <c r="F28" s="12">
        <f>15000</f>
        <v>15000</v>
      </c>
      <c r="G28" s="58" t="s">
        <v>0</v>
      </c>
      <c r="H28" s="58"/>
      <c r="I28" s="49" t="s">
        <v>46</v>
      </c>
      <c r="J28" s="45"/>
    </row>
    <row r="29" spans="1:10" s="14" customFormat="1" ht="54.75" customHeight="1">
      <c r="A29" s="10">
        <v>22</v>
      </c>
      <c r="B29" s="26" t="s">
        <v>148</v>
      </c>
      <c r="C29" s="10" t="s">
        <v>149</v>
      </c>
      <c r="D29" s="11" t="s">
        <v>150</v>
      </c>
      <c r="E29" s="27">
        <v>780</v>
      </c>
      <c r="F29" s="12">
        <f>2310702.79</f>
        <v>2310702.79</v>
      </c>
      <c r="G29" s="59">
        <f>450000</f>
        <v>450000</v>
      </c>
      <c r="H29" s="59"/>
      <c r="I29" s="49" t="s">
        <v>61</v>
      </c>
      <c r="J29" s="45"/>
    </row>
    <row r="30" spans="1:10" s="14" customFormat="1" ht="45" customHeight="1">
      <c r="A30" s="10">
        <v>23</v>
      </c>
      <c r="B30" s="26" t="s">
        <v>151</v>
      </c>
      <c r="C30" s="10" t="s">
        <v>152</v>
      </c>
      <c r="D30" s="11" t="s">
        <v>153</v>
      </c>
      <c r="E30" s="27">
        <v>385</v>
      </c>
      <c r="F30" s="12">
        <f>349386</f>
        <v>349386</v>
      </c>
      <c r="G30" s="58" t="s">
        <v>0</v>
      </c>
      <c r="H30" s="58"/>
      <c r="I30" s="49" t="s">
        <v>46</v>
      </c>
      <c r="J30" s="45"/>
    </row>
    <row r="31" spans="1:10" s="14" customFormat="1" ht="45" customHeight="1">
      <c r="A31" s="10">
        <v>24</v>
      </c>
      <c r="B31" s="26" t="s">
        <v>154</v>
      </c>
      <c r="C31" s="10" t="s">
        <v>155</v>
      </c>
      <c r="D31" s="11" t="s">
        <v>156</v>
      </c>
      <c r="E31" s="27">
        <v>35</v>
      </c>
      <c r="F31" s="12">
        <f>55714</f>
        <v>55714</v>
      </c>
      <c r="G31" s="59">
        <f>16800</f>
        <v>16800</v>
      </c>
      <c r="H31" s="59"/>
      <c r="I31" s="49" t="s">
        <v>28</v>
      </c>
      <c r="J31" s="45"/>
    </row>
    <row r="32" spans="1:10" s="14" customFormat="1" ht="42" customHeight="1" thickBot="1">
      <c r="A32" s="10">
        <v>25</v>
      </c>
      <c r="B32" s="26" t="s">
        <v>157</v>
      </c>
      <c r="C32" s="10" t="s">
        <v>158</v>
      </c>
      <c r="D32" s="11" t="s">
        <v>159</v>
      </c>
      <c r="E32" s="27">
        <v>30</v>
      </c>
      <c r="F32" s="12">
        <f>193107.78</f>
        <v>193107.78</v>
      </c>
      <c r="G32" s="59">
        <f>14400</f>
        <v>14400</v>
      </c>
      <c r="H32" s="59"/>
      <c r="I32" s="49" t="s">
        <v>28</v>
      </c>
      <c r="J32" s="45"/>
    </row>
    <row r="33" spans="1:10" s="1" customFormat="1" ht="15" customHeight="1" thickBot="1">
      <c r="A33" s="65" t="s">
        <v>160</v>
      </c>
      <c r="B33" s="65"/>
      <c r="C33" s="65"/>
      <c r="D33" s="65"/>
      <c r="E33" s="16">
        <f>SUM(E8:E32)</f>
        <v>15373</v>
      </c>
      <c r="F33" s="5">
        <f>SUM(F8:F32)</f>
        <v>32506108.32</v>
      </c>
      <c r="G33" s="66">
        <f>SUM(G8:H32)</f>
        <v>7506564.26</v>
      </c>
      <c r="H33" s="66"/>
      <c r="I33" s="50" t="s">
        <v>161</v>
      </c>
      <c r="J33" s="44"/>
    </row>
    <row r="34" spans="1:10" s="1" customFormat="1" ht="15" customHeight="1">
      <c r="A34" s="52"/>
      <c r="B34" s="52"/>
      <c r="C34" s="52"/>
      <c r="D34" s="52"/>
      <c r="E34" s="52"/>
      <c r="F34" s="53"/>
      <c r="G34" s="53"/>
      <c r="H34" s="53"/>
      <c r="I34" s="54"/>
      <c r="J34" s="55"/>
    </row>
    <row r="35" spans="1:10" s="1" customFormat="1" ht="15" customHeight="1">
      <c r="A35" s="52"/>
      <c r="B35" s="52"/>
      <c r="C35" s="52"/>
      <c r="D35" s="52"/>
      <c r="E35" s="52"/>
      <c r="F35" s="53"/>
      <c r="G35" s="53"/>
      <c r="H35" s="53"/>
      <c r="I35" s="54"/>
      <c r="J35" s="55"/>
    </row>
    <row r="36" spans="1:10" s="1" customFormat="1" ht="15" customHeight="1">
      <c r="A36" s="52"/>
      <c r="B36" s="52"/>
      <c r="C36" s="52"/>
      <c r="D36" s="52"/>
      <c r="E36" s="52"/>
      <c r="F36" s="53"/>
      <c r="G36" s="53"/>
      <c r="H36" s="53"/>
      <c r="I36" s="54"/>
      <c r="J36" s="55"/>
    </row>
    <row r="37" spans="1:10" s="1" customFormat="1" ht="15" customHeight="1">
      <c r="A37" s="52"/>
      <c r="B37" s="52"/>
      <c r="C37" s="52"/>
      <c r="D37" s="52"/>
      <c r="E37" s="52"/>
      <c r="F37" s="53"/>
      <c r="G37" s="53"/>
      <c r="H37" s="53"/>
      <c r="I37" s="54"/>
      <c r="J37" s="55"/>
    </row>
    <row r="38" spans="1:10" s="1" customFormat="1" ht="15" customHeight="1">
      <c r="A38" s="52"/>
      <c r="B38" s="52"/>
      <c r="C38" s="52"/>
      <c r="D38" s="52"/>
      <c r="E38" s="52"/>
      <c r="F38" s="53"/>
      <c r="G38" s="53"/>
      <c r="H38" s="53"/>
      <c r="I38" s="54"/>
      <c r="J38" s="55"/>
    </row>
    <row r="39" spans="1:10" s="1" customFormat="1" ht="15" customHeight="1">
      <c r="A39" s="52"/>
      <c r="B39" s="52"/>
      <c r="C39" s="52"/>
      <c r="D39" s="52"/>
      <c r="E39" s="52"/>
      <c r="F39" s="53"/>
      <c r="G39" s="53"/>
      <c r="H39" s="53"/>
      <c r="I39" s="54"/>
      <c r="J39" s="55"/>
    </row>
    <row r="40" spans="1:10" s="1" customFormat="1" ht="15" customHeight="1">
      <c r="A40" s="52"/>
      <c r="B40" s="52"/>
      <c r="C40" s="52"/>
      <c r="D40" s="52"/>
      <c r="E40" s="52"/>
      <c r="F40" s="53"/>
      <c r="G40" s="53"/>
      <c r="H40" s="53"/>
      <c r="I40" s="54"/>
      <c r="J40" s="55"/>
    </row>
    <row r="41" spans="1:10" s="1" customFormat="1" ht="15" customHeight="1">
      <c r="A41" s="52"/>
      <c r="B41" s="52"/>
      <c r="C41" s="52"/>
      <c r="D41" s="52"/>
      <c r="E41" s="52"/>
      <c r="F41" s="53"/>
      <c r="G41" s="53"/>
      <c r="H41" s="53"/>
      <c r="I41" s="54"/>
      <c r="J41" s="55"/>
    </row>
    <row r="42" spans="1:10" s="1" customFormat="1" ht="15" customHeight="1">
      <c r="A42" s="52"/>
      <c r="B42" s="52"/>
      <c r="C42" s="52"/>
      <c r="D42" s="52"/>
      <c r="E42" s="52"/>
      <c r="F42" s="53"/>
      <c r="G42" s="53"/>
      <c r="H42" s="53"/>
      <c r="I42" s="54"/>
      <c r="J42" s="55"/>
    </row>
    <row r="43" spans="1:10" s="1" customFormat="1" ht="15" customHeight="1">
      <c r="A43" s="52"/>
      <c r="B43" s="52"/>
      <c r="C43" s="52"/>
      <c r="D43" s="52"/>
      <c r="E43" s="52"/>
      <c r="F43" s="53"/>
      <c r="G43" s="53"/>
      <c r="H43" s="53"/>
      <c r="I43" s="54"/>
      <c r="J43" s="55"/>
    </row>
    <row r="44" spans="1:10" s="1" customFormat="1" ht="13.5" customHeight="1">
      <c r="A44" s="71" t="s">
        <v>0</v>
      </c>
      <c r="B44" s="71"/>
      <c r="C44" s="71"/>
      <c r="D44" s="71"/>
      <c r="E44" s="71"/>
      <c r="F44" s="71"/>
      <c r="G44" s="71"/>
      <c r="H44" s="71"/>
      <c r="I44" s="71"/>
      <c r="J44" s="41"/>
    </row>
    <row r="45" spans="1:10" s="1" customFormat="1" ht="13.5" customHeight="1" hidden="1">
      <c r="A45" s="74" t="s">
        <v>166</v>
      </c>
      <c r="B45" s="74"/>
      <c r="C45" s="15"/>
      <c r="D45" s="31" t="s">
        <v>167</v>
      </c>
      <c r="E45" s="15"/>
      <c r="F45" s="15"/>
      <c r="G45" s="15"/>
      <c r="H45" s="15"/>
      <c r="I45" s="15"/>
      <c r="J45" s="41"/>
    </row>
    <row r="46" spans="1:10" s="1" customFormat="1" ht="13.5" customHeight="1" hidden="1">
      <c r="A46" s="74" t="s">
        <v>165</v>
      </c>
      <c r="B46" s="74"/>
      <c r="C46" s="29"/>
      <c r="D46" s="30" t="s">
        <v>168</v>
      </c>
      <c r="E46" s="29"/>
      <c r="F46" s="29"/>
      <c r="G46" s="29"/>
      <c r="H46" s="29"/>
      <c r="I46" s="29"/>
      <c r="J46" s="41"/>
    </row>
    <row r="47" spans="1:10" s="1" customFormat="1" ht="13.5" customHeight="1" hidden="1">
      <c r="A47" s="74" t="s">
        <v>169</v>
      </c>
      <c r="B47" s="75"/>
      <c r="C47" s="29"/>
      <c r="D47" s="30" t="s">
        <v>170</v>
      </c>
      <c r="E47" s="29"/>
      <c r="F47" s="29"/>
      <c r="G47" s="29"/>
      <c r="H47" s="29"/>
      <c r="I47" s="29"/>
      <c r="J47" s="41"/>
    </row>
    <row r="48" spans="1:10" s="1" customFormat="1" ht="13.5" customHeight="1" hidden="1">
      <c r="A48" s="76" t="s">
        <v>171</v>
      </c>
      <c r="B48" s="76"/>
      <c r="C48" s="32"/>
      <c r="D48" s="33" t="s">
        <v>172</v>
      </c>
      <c r="E48" s="32"/>
      <c r="F48" s="70"/>
      <c r="G48" s="70"/>
      <c r="H48" s="70"/>
      <c r="I48" s="70"/>
      <c r="J48" s="41"/>
    </row>
    <row r="49" spans="1:10" s="1" customFormat="1" ht="13.5" customHeight="1" hidden="1">
      <c r="A49" s="72" t="s">
        <v>0</v>
      </c>
      <c r="B49" s="72"/>
      <c r="C49" s="72"/>
      <c r="D49" s="72"/>
      <c r="E49" s="72"/>
      <c r="F49" s="73"/>
      <c r="G49" s="73"/>
      <c r="H49" s="73"/>
      <c r="I49" s="73"/>
      <c r="J49" s="41"/>
    </row>
    <row r="50" spans="1:10" s="1" customFormat="1" ht="9" customHeight="1" hidden="1">
      <c r="A50" s="68" t="s">
        <v>0</v>
      </c>
      <c r="B50" s="68"/>
      <c r="C50" s="68"/>
      <c r="D50" s="68"/>
      <c r="E50" s="68"/>
      <c r="F50" s="68"/>
      <c r="G50" s="68"/>
      <c r="H50" s="68"/>
      <c r="I50" s="68"/>
      <c r="J50" s="41"/>
    </row>
    <row r="51" spans="1:10" s="1" customFormat="1" ht="13.5" customHeight="1" hidden="1">
      <c r="A51" s="69" t="s">
        <v>0</v>
      </c>
      <c r="B51" s="69"/>
      <c r="C51" s="69"/>
      <c r="D51" s="69"/>
      <c r="E51" s="69"/>
      <c r="F51" s="70"/>
      <c r="G51" s="70"/>
      <c r="H51" s="70"/>
      <c r="I51" s="70"/>
      <c r="J51" s="41"/>
    </row>
    <row r="52" spans="1:10" s="1" customFormat="1" ht="13.5" customHeight="1">
      <c r="A52" s="56" t="s">
        <v>182</v>
      </c>
      <c r="B52" s="57"/>
      <c r="C52" s="57"/>
      <c r="D52" s="57"/>
      <c r="E52" s="57"/>
      <c r="F52" s="57"/>
      <c r="G52" s="57"/>
      <c r="H52" s="57"/>
      <c r="I52" s="57"/>
      <c r="J52" s="41"/>
    </row>
    <row r="53" spans="1:10" s="1" customFormat="1" ht="13.5" customHeight="1">
      <c r="A53" s="57"/>
      <c r="B53" s="57"/>
      <c r="C53" s="57"/>
      <c r="D53" s="57"/>
      <c r="E53" s="57"/>
      <c r="F53" s="57"/>
      <c r="G53" s="57"/>
      <c r="H53" s="57"/>
      <c r="I53" s="57"/>
      <c r="J53" s="41"/>
    </row>
    <row r="54" spans="1:10" s="1" customFormat="1" ht="13.5" customHeight="1">
      <c r="A54" s="67" t="s">
        <v>0</v>
      </c>
      <c r="B54" s="67"/>
      <c r="C54" s="67"/>
      <c r="D54" s="67"/>
      <c r="E54" s="67"/>
      <c r="F54" s="67"/>
      <c r="G54" s="67"/>
      <c r="H54" s="67"/>
      <c r="I54" s="67"/>
      <c r="J54" s="41"/>
    </row>
    <row r="55" ht="12.75">
      <c r="F55" s="36" t="s">
        <v>173</v>
      </c>
    </row>
    <row r="56" spans="2:10" ht="33.75" customHeight="1">
      <c r="B56" s="61" t="s">
        <v>174</v>
      </c>
      <c r="C56" s="62"/>
      <c r="D56" s="62"/>
      <c r="E56" s="62"/>
      <c r="F56" s="62"/>
      <c r="G56" s="62"/>
      <c r="H56" s="37"/>
      <c r="I56" s="37"/>
      <c r="J56" s="43"/>
    </row>
    <row r="57" ht="13.5" thickBot="1"/>
    <row r="58" spans="1:10" s="1" customFormat="1" ht="13.5" customHeight="1" thickBot="1">
      <c r="A58" s="63" t="s">
        <v>1</v>
      </c>
      <c r="B58" s="63" t="s">
        <v>2</v>
      </c>
      <c r="C58" s="63" t="s">
        <v>3</v>
      </c>
      <c r="D58" s="63" t="s">
        <v>4</v>
      </c>
      <c r="E58" s="63" t="s">
        <v>5</v>
      </c>
      <c r="F58" s="63" t="s">
        <v>6</v>
      </c>
      <c r="G58" s="63"/>
      <c r="H58" s="63"/>
      <c r="I58" s="40"/>
      <c r="J58" s="44"/>
    </row>
    <row r="59" spans="1:10" s="1" customFormat="1" ht="54" customHeight="1">
      <c r="A59" s="63"/>
      <c r="B59" s="63"/>
      <c r="C59" s="63"/>
      <c r="D59" s="63"/>
      <c r="E59" s="63"/>
      <c r="F59" s="2" t="s">
        <v>7</v>
      </c>
      <c r="G59" s="64" t="s">
        <v>8</v>
      </c>
      <c r="H59" s="64"/>
      <c r="I59" s="7" t="s">
        <v>9</v>
      </c>
      <c r="J59" s="51" t="s">
        <v>178</v>
      </c>
    </row>
    <row r="60" spans="1:10" s="1" customFormat="1" ht="13.5" customHeight="1" thickBot="1">
      <c r="A60" s="21" t="s">
        <v>10</v>
      </c>
      <c r="B60" s="21" t="s">
        <v>11</v>
      </c>
      <c r="C60" s="21" t="s">
        <v>12</v>
      </c>
      <c r="D60" s="21" t="s">
        <v>13</v>
      </c>
      <c r="E60" s="21" t="s">
        <v>14</v>
      </c>
      <c r="F60" s="21" t="s">
        <v>15</v>
      </c>
      <c r="G60" s="60" t="s">
        <v>16</v>
      </c>
      <c r="H60" s="60"/>
      <c r="I60" s="8" t="s">
        <v>17</v>
      </c>
      <c r="J60" s="44"/>
    </row>
    <row r="61" spans="1:10" s="14" customFormat="1" ht="42" customHeight="1">
      <c r="A61" s="10">
        <v>1</v>
      </c>
      <c r="B61" s="26" t="s">
        <v>18</v>
      </c>
      <c r="C61" s="10" t="s">
        <v>19</v>
      </c>
      <c r="D61" s="26" t="s">
        <v>20</v>
      </c>
      <c r="E61" s="27">
        <v>504</v>
      </c>
      <c r="F61" s="12">
        <f>562295</f>
        <v>562295</v>
      </c>
      <c r="G61" s="59">
        <f>22492</f>
        <v>22492</v>
      </c>
      <c r="H61" s="59"/>
      <c r="I61" s="13" t="s">
        <v>21</v>
      </c>
      <c r="J61" s="45" t="s">
        <v>177</v>
      </c>
    </row>
    <row r="62" spans="1:10" s="14" customFormat="1" ht="59.25" customHeight="1">
      <c r="A62" s="10">
        <v>2</v>
      </c>
      <c r="B62" s="26" t="s">
        <v>65</v>
      </c>
      <c r="C62" s="10" t="s">
        <v>66</v>
      </c>
      <c r="D62" s="26" t="s">
        <v>67</v>
      </c>
      <c r="E62" s="27">
        <v>1480</v>
      </c>
      <c r="F62" s="12">
        <f>2917897.89</f>
        <v>2917897.89</v>
      </c>
      <c r="G62" s="59">
        <f>2219808.28</f>
        <v>2219808.28</v>
      </c>
      <c r="H62" s="59"/>
      <c r="I62" s="13" t="s">
        <v>32</v>
      </c>
      <c r="J62" s="45" t="s">
        <v>177</v>
      </c>
    </row>
    <row r="63" spans="1:10" s="14" customFormat="1" ht="77.25" customHeight="1">
      <c r="A63" s="10">
        <v>3</v>
      </c>
      <c r="B63" s="26" t="s">
        <v>68</v>
      </c>
      <c r="C63" s="10" t="s">
        <v>69</v>
      </c>
      <c r="D63" s="26" t="s">
        <v>70</v>
      </c>
      <c r="E63" s="27">
        <v>9427</v>
      </c>
      <c r="F63" s="12">
        <f>4819685</f>
        <v>4819685</v>
      </c>
      <c r="G63" s="59">
        <f>1542299</f>
        <v>1542299</v>
      </c>
      <c r="H63" s="59"/>
      <c r="I63" s="13" t="s">
        <v>71</v>
      </c>
      <c r="J63" s="45" t="s">
        <v>177</v>
      </c>
    </row>
    <row r="64" spans="1:10" s="14" customFormat="1" ht="51.75" customHeight="1">
      <c r="A64" s="10">
        <v>4</v>
      </c>
      <c r="B64" s="26" t="s">
        <v>72</v>
      </c>
      <c r="C64" s="10" t="s">
        <v>73</v>
      </c>
      <c r="D64" s="26" t="s">
        <v>74</v>
      </c>
      <c r="E64" s="27">
        <v>1652</v>
      </c>
      <c r="F64" s="12">
        <f>769350</f>
        <v>769350</v>
      </c>
      <c r="G64" s="58" t="s">
        <v>0</v>
      </c>
      <c r="H64" s="58"/>
      <c r="I64" s="13" t="s">
        <v>71</v>
      </c>
      <c r="J64" s="45" t="s">
        <v>177</v>
      </c>
    </row>
    <row r="65" spans="1:10" s="14" customFormat="1" ht="41.25" customHeight="1">
      <c r="A65" s="10">
        <v>5</v>
      </c>
      <c r="B65" s="38" t="s">
        <v>163</v>
      </c>
      <c r="C65" s="10" t="s">
        <v>75</v>
      </c>
      <c r="D65" s="26" t="s">
        <v>76</v>
      </c>
      <c r="E65" s="27">
        <v>464</v>
      </c>
      <c r="F65" s="12">
        <f>550000</f>
        <v>550000</v>
      </c>
      <c r="G65" s="58" t="s">
        <v>0</v>
      </c>
      <c r="H65" s="58"/>
      <c r="I65" s="13" t="s">
        <v>71</v>
      </c>
      <c r="J65" s="45" t="s">
        <v>177</v>
      </c>
    </row>
    <row r="66" spans="1:10" s="14" customFormat="1" ht="48" customHeight="1">
      <c r="A66" s="10">
        <v>6</v>
      </c>
      <c r="B66" s="26" t="s">
        <v>77</v>
      </c>
      <c r="C66" s="10" t="s">
        <v>78</v>
      </c>
      <c r="D66" s="26" t="s">
        <v>79</v>
      </c>
      <c r="E66" s="27">
        <v>1985</v>
      </c>
      <c r="F66" s="12">
        <f>3360000</f>
        <v>3360000</v>
      </c>
      <c r="G66" s="58" t="s">
        <v>0</v>
      </c>
      <c r="H66" s="58"/>
      <c r="I66" s="13" t="s">
        <v>80</v>
      </c>
      <c r="J66" s="45" t="s">
        <v>177</v>
      </c>
    </row>
    <row r="67" spans="1:10" s="14" customFormat="1" ht="48" customHeight="1" thickBot="1">
      <c r="A67" s="3">
        <v>7</v>
      </c>
      <c r="B67" s="18" t="s">
        <v>129</v>
      </c>
      <c r="C67" s="3" t="s">
        <v>130</v>
      </c>
      <c r="D67" s="18" t="s">
        <v>131</v>
      </c>
      <c r="E67" s="19">
        <v>682</v>
      </c>
      <c r="F67" s="4">
        <f>681500</f>
        <v>681500</v>
      </c>
      <c r="G67" s="78">
        <f>633795</f>
        <v>633795</v>
      </c>
      <c r="H67" s="78"/>
      <c r="I67" s="20" t="s">
        <v>132</v>
      </c>
      <c r="J67" s="45" t="s">
        <v>177</v>
      </c>
    </row>
    <row r="68" spans="1:10" s="1" customFormat="1" ht="15" customHeight="1" thickBot="1">
      <c r="A68" s="65" t="s">
        <v>160</v>
      </c>
      <c r="B68" s="65"/>
      <c r="C68" s="65"/>
      <c r="D68" s="65"/>
      <c r="E68" s="39">
        <f>SUM(E61:E67)</f>
        <v>16194</v>
      </c>
      <c r="F68" s="5">
        <f>SUM(F61:F67)</f>
        <v>13660727.89</v>
      </c>
      <c r="G68" s="66">
        <f>SUM(G61:H67)</f>
        <v>4418394.279999999</v>
      </c>
      <c r="H68" s="66"/>
      <c r="I68" s="9" t="s">
        <v>161</v>
      </c>
      <c r="J68" s="44"/>
    </row>
    <row r="69" spans="1:10" s="1" customFormat="1" ht="13.5" customHeight="1">
      <c r="A69" s="71" t="s">
        <v>0</v>
      </c>
      <c r="B69" s="71"/>
      <c r="C69" s="71"/>
      <c r="D69" s="71"/>
      <c r="E69" s="71"/>
      <c r="F69" s="71"/>
      <c r="G69" s="71"/>
      <c r="H69" s="71"/>
      <c r="I69" s="71"/>
      <c r="J69" s="41"/>
    </row>
    <row r="70" spans="1:10" s="1" customFormat="1" ht="13.5" customHeight="1" outlineLevel="1">
      <c r="A70" s="74"/>
      <c r="B70" s="74"/>
      <c r="C70" s="15"/>
      <c r="D70" s="31"/>
      <c r="E70" s="15"/>
      <c r="F70" s="15"/>
      <c r="G70" s="15"/>
      <c r="H70" s="15"/>
      <c r="I70" s="15"/>
      <c r="J70" s="41"/>
    </row>
    <row r="71" spans="1:10" s="1" customFormat="1" ht="13.5" customHeight="1">
      <c r="A71" s="74"/>
      <c r="B71" s="74"/>
      <c r="C71" s="29"/>
      <c r="D71" s="30"/>
      <c r="E71" s="29"/>
      <c r="F71" s="29"/>
      <c r="G71" s="29"/>
      <c r="H71" s="29"/>
      <c r="I71" s="29"/>
      <c r="J71" s="41"/>
    </row>
    <row r="72" spans="1:10" s="1" customFormat="1" ht="13.5" customHeight="1">
      <c r="A72" s="74"/>
      <c r="B72" s="75"/>
      <c r="C72" s="29"/>
      <c r="D72" s="30"/>
      <c r="E72" s="29"/>
      <c r="F72" s="29"/>
      <c r="G72" s="29"/>
      <c r="H72" s="29"/>
      <c r="I72" s="29"/>
      <c r="J72" s="41"/>
    </row>
    <row r="73" spans="1:10" s="1" customFormat="1" ht="13.5" customHeight="1">
      <c r="A73" s="56" t="s">
        <v>183</v>
      </c>
      <c r="B73" s="57"/>
      <c r="C73" s="57"/>
      <c r="D73" s="57"/>
      <c r="E73" s="57"/>
      <c r="F73" s="57"/>
      <c r="G73" s="57"/>
      <c r="H73" s="57"/>
      <c r="I73" s="57"/>
      <c r="J73" s="41"/>
    </row>
    <row r="74" spans="1:9" ht="12.75">
      <c r="A74" s="57"/>
      <c r="B74" s="57"/>
      <c r="C74" s="57"/>
      <c r="D74" s="57"/>
      <c r="E74" s="57"/>
      <c r="F74" s="57"/>
      <c r="G74" s="57"/>
      <c r="H74" s="57"/>
      <c r="I74" s="57"/>
    </row>
    <row r="75" ht="12.75">
      <c r="F75" s="36" t="s">
        <v>176</v>
      </c>
    </row>
    <row r="76" spans="2:7" ht="30" customHeight="1">
      <c r="B76" s="61" t="s">
        <v>179</v>
      </c>
      <c r="C76" s="62"/>
      <c r="D76" s="62"/>
      <c r="E76" s="62"/>
      <c r="F76" s="62"/>
      <c r="G76" s="62"/>
    </row>
    <row r="77" ht="13.5" thickBot="1"/>
    <row r="78" spans="1:10" s="1" customFormat="1" ht="13.5" customHeight="1" thickBot="1">
      <c r="A78" s="63" t="s">
        <v>1</v>
      </c>
      <c r="B78" s="63" t="s">
        <v>2</v>
      </c>
      <c r="C78" s="63" t="s">
        <v>3</v>
      </c>
      <c r="D78" s="63" t="s">
        <v>4</v>
      </c>
      <c r="E78" s="63" t="s">
        <v>5</v>
      </c>
      <c r="F78" s="63" t="s">
        <v>6</v>
      </c>
      <c r="G78" s="63"/>
      <c r="H78" s="63"/>
      <c r="I78" s="23"/>
      <c r="J78" s="41"/>
    </row>
    <row r="79" spans="1:10" s="1" customFormat="1" ht="54" customHeight="1">
      <c r="A79" s="63"/>
      <c r="B79" s="63"/>
      <c r="C79" s="63"/>
      <c r="D79" s="63"/>
      <c r="E79" s="63"/>
      <c r="F79" s="2" t="s">
        <v>7</v>
      </c>
      <c r="G79" s="64" t="s">
        <v>8</v>
      </c>
      <c r="H79" s="64"/>
      <c r="I79" s="24" t="s">
        <v>9</v>
      </c>
      <c r="J79" s="41"/>
    </row>
    <row r="80" spans="1:10" s="1" customFormat="1" ht="13.5" customHeight="1" thickBot="1">
      <c r="A80" s="21" t="s">
        <v>10</v>
      </c>
      <c r="B80" s="21" t="s">
        <v>11</v>
      </c>
      <c r="C80" s="21" t="s">
        <v>12</v>
      </c>
      <c r="D80" s="21" t="s">
        <v>13</v>
      </c>
      <c r="E80" s="21" t="s">
        <v>14</v>
      </c>
      <c r="F80" s="21" t="s">
        <v>15</v>
      </c>
      <c r="G80" s="60" t="s">
        <v>16</v>
      </c>
      <c r="H80" s="60"/>
      <c r="I80" s="22" t="s">
        <v>17</v>
      </c>
      <c r="J80" s="41"/>
    </row>
    <row r="81" spans="1:10" s="1" customFormat="1" ht="54.75" customHeight="1">
      <c r="A81" s="3">
        <v>1</v>
      </c>
      <c r="B81" s="18" t="s">
        <v>40</v>
      </c>
      <c r="C81" s="3" t="s">
        <v>41</v>
      </c>
      <c r="D81" s="18" t="s">
        <v>42</v>
      </c>
      <c r="E81" s="19">
        <v>350</v>
      </c>
      <c r="F81" s="4">
        <f>350000</f>
        <v>350000</v>
      </c>
      <c r="G81" s="78">
        <f>98000</f>
        <v>98000</v>
      </c>
      <c r="H81" s="78"/>
      <c r="I81" s="20" t="s">
        <v>43</v>
      </c>
      <c r="J81" s="41"/>
    </row>
    <row r="82" spans="1:10" s="1" customFormat="1" ht="45" customHeight="1">
      <c r="A82" s="3">
        <v>2</v>
      </c>
      <c r="B82" s="18" t="s">
        <v>47</v>
      </c>
      <c r="C82" s="3" t="s">
        <v>48</v>
      </c>
      <c r="D82" s="18" t="s">
        <v>49</v>
      </c>
      <c r="E82" s="19">
        <v>45</v>
      </c>
      <c r="F82" s="4">
        <f>45000</f>
        <v>45000</v>
      </c>
      <c r="G82" s="79" t="s">
        <v>0</v>
      </c>
      <c r="H82" s="79"/>
      <c r="I82" s="20" t="s">
        <v>24</v>
      </c>
      <c r="J82" s="41"/>
    </row>
    <row r="83" spans="1:10" s="1" customFormat="1" ht="33.75" customHeight="1">
      <c r="A83" s="3">
        <v>3</v>
      </c>
      <c r="B83" s="18" t="s">
        <v>50</v>
      </c>
      <c r="C83" s="3" t="s">
        <v>51</v>
      </c>
      <c r="D83" s="18" t="s">
        <v>52</v>
      </c>
      <c r="E83" s="19">
        <v>650</v>
      </c>
      <c r="F83" s="4">
        <f>650000</f>
        <v>650000</v>
      </c>
      <c r="G83" s="79" t="s">
        <v>0</v>
      </c>
      <c r="H83" s="79"/>
      <c r="I83" s="20" t="s">
        <v>53</v>
      </c>
      <c r="J83" s="41"/>
    </row>
    <row r="84" spans="1:10" s="1" customFormat="1" ht="45" customHeight="1">
      <c r="A84" s="3">
        <v>4</v>
      </c>
      <c r="B84" s="18" t="s">
        <v>54</v>
      </c>
      <c r="C84" s="3" t="s">
        <v>55</v>
      </c>
      <c r="D84" s="18" t="s">
        <v>56</v>
      </c>
      <c r="E84" s="19">
        <v>130</v>
      </c>
      <c r="F84" s="4">
        <f>130000</f>
        <v>130000</v>
      </c>
      <c r="G84" s="78">
        <f>36400</f>
        <v>36400</v>
      </c>
      <c r="H84" s="78"/>
      <c r="I84" s="20" t="s">
        <v>57</v>
      </c>
      <c r="J84" s="41"/>
    </row>
    <row r="85" spans="1:10" s="1" customFormat="1" ht="33.75" customHeight="1">
      <c r="A85" s="3">
        <v>5</v>
      </c>
      <c r="B85" s="18" t="s">
        <v>58</v>
      </c>
      <c r="C85" s="3" t="s">
        <v>59</v>
      </c>
      <c r="D85" s="18" t="s">
        <v>60</v>
      </c>
      <c r="E85" s="19">
        <v>170</v>
      </c>
      <c r="F85" s="4">
        <f>170000</f>
        <v>170000</v>
      </c>
      <c r="G85" s="79" t="s">
        <v>0</v>
      </c>
      <c r="H85" s="79"/>
      <c r="I85" s="20" t="s">
        <v>57</v>
      </c>
      <c r="J85" s="41"/>
    </row>
    <row r="86" spans="1:10" s="1" customFormat="1" ht="45" customHeight="1">
      <c r="A86" s="3">
        <v>6</v>
      </c>
      <c r="B86" s="18" t="s">
        <v>62</v>
      </c>
      <c r="C86" s="3" t="s">
        <v>63</v>
      </c>
      <c r="D86" s="18" t="s">
        <v>64</v>
      </c>
      <c r="E86" s="19">
        <v>2800</v>
      </c>
      <c r="F86" s="4">
        <f>2800000</f>
        <v>2800000</v>
      </c>
      <c r="G86" s="78">
        <f>1568000</f>
        <v>1568000</v>
      </c>
      <c r="H86" s="78"/>
      <c r="I86" s="20" t="s">
        <v>32</v>
      </c>
      <c r="J86" s="41"/>
    </row>
    <row r="87" spans="1:10" s="1" customFormat="1" ht="66" customHeight="1">
      <c r="A87" s="3">
        <v>7</v>
      </c>
      <c r="B87" s="18" t="s">
        <v>81</v>
      </c>
      <c r="C87" s="3" t="s">
        <v>82</v>
      </c>
      <c r="D87" s="18" t="s">
        <v>83</v>
      </c>
      <c r="E87" s="19">
        <v>500</v>
      </c>
      <c r="F87" s="4">
        <f>486309</f>
        <v>486309</v>
      </c>
      <c r="G87" s="79" t="s">
        <v>0</v>
      </c>
      <c r="H87" s="79"/>
      <c r="I87" s="20" t="s">
        <v>71</v>
      </c>
      <c r="J87" s="41"/>
    </row>
    <row r="88" spans="1:10" s="1" customFormat="1" ht="45" customHeight="1">
      <c r="A88" s="3">
        <v>8</v>
      </c>
      <c r="B88" s="18" t="s">
        <v>84</v>
      </c>
      <c r="C88" s="3" t="s">
        <v>85</v>
      </c>
      <c r="D88" s="18" t="s">
        <v>86</v>
      </c>
      <c r="E88" s="19">
        <v>190</v>
      </c>
      <c r="F88" s="4">
        <f>414000</f>
        <v>414000</v>
      </c>
      <c r="G88" s="79" t="s">
        <v>0</v>
      </c>
      <c r="H88" s="79"/>
      <c r="I88" s="20" t="s">
        <v>32</v>
      </c>
      <c r="J88" s="41"/>
    </row>
    <row r="89" spans="1:10" s="1" customFormat="1" ht="54.75" customHeight="1">
      <c r="A89" s="3">
        <v>9</v>
      </c>
      <c r="B89" s="18" t="s">
        <v>87</v>
      </c>
      <c r="C89" s="3" t="s">
        <v>88</v>
      </c>
      <c r="D89" s="18" t="s">
        <v>89</v>
      </c>
      <c r="E89" s="19">
        <v>483</v>
      </c>
      <c r="F89" s="4">
        <f>563000</f>
        <v>563000</v>
      </c>
      <c r="G89" s="78">
        <f>90080</f>
        <v>90080</v>
      </c>
      <c r="H89" s="78"/>
      <c r="I89" s="20" t="s">
        <v>32</v>
      </c>
      <c r="J89" s="41"/>
    </row>
    <row r="90" spans="1:10" s="1" customFormat="1" ht="45" customHeight="1">
      <c r="A90" s="3">
        <v>10</v>
      </c>
      <c r="B90" s="18" t="s">
        <v>90</v>
      </c>
      <c r="C90" s="3" t="s">
        <v>91</v>
      </c>
      <c r="D90" s="18" t="s">
        <v>92</v>
      </c>
      <c r="E90" s="19">
        <v>120</v>
      </c>
      <c r="F90" s="4">
        <f>120000</f>
        <v>120000</v>
      </c>
      <c r="G90" s="79" t="s">
        <v>0</v>
      </c>
      <c r="H90" s="79"/>
      <c r="I90" s="20" t="s">
        <v>32</v>
      </c>
      <c r="J90" s="41"/>
    </row>
    <row r="91" spans="1:10" s="1" customFormat="1" ht="45" customHeight="1">
      <c r="A91" s="3">
        <v>11</v>
      </c>
      <c r="B91" s="18" t="s">
        <v>93</v>
      </c>
      <c r="C91" s="3" t="s">
        <v>94</v>
      </c>
      <c r="D91" s="18" t="s">
        <v>95</v>
      </c>
      <c r="E91" s="19">
        <v>420</v>
      </c>
      <c r="F91" s="4">
        <f>420000</f>
        <v>420000</v>
      </c>
      <c r="G91" s="78">
        <f>67200</f>
        <v>67200</v>
      </c>
      <c r="H91" s="78"/>
      <c r="I91" s="20" t="s">
        <v>32</v>
      </c>
      <c r="J91" s="41"/>
    </row>
    <row r="92" spans="1:10" s="1" customFormat="1" ht="45" customHeight="1">
      <c r="A92" s="3">
        <v>12</v>
      </c>
      <c r="B92" s="18" t="s">
        <v>96</v>
      </c>
      <c r="C92" s="3" t="s">
        <v>97</v>
      </c>
      <c r="D92" s="18" t="s">
        <v>98</v>
      </c>
      <c r="E92" s="19">
        <v>240</v>
      </c>
      <c r="F92" s="4">
        <f>340000</f>
        <v>340000</v>
      </c>
      <c r="G92" s="79" t="s">
        <v>0</v>
      </c>
      <c r="H92" s="79"/>
      <c r="I92" s="20" t="s">
        <v>21</v>
      </c>
      <c r="J92" s="41"/>
    </row>
    <row r="93" s="1" customFormat="1" ht="45" customHeight="1" thickBot="1">
      <c r="J93" s="41"/>
    </row>
    <row r="94" spans="1:10" s="1" customFormat="1" ht="15" customHeight="1" thickBot="1">
      <c r="A94" s="65" t="s">
        <v>160</v>
      </c>
      <c r="B94" s="65"/>
      <c r="C94" s="65"/>
      <c r="D94" s="65"/>
      <c r="E94" s="16">
        <f>SUM(E81:E93)</f>
        <v>6098</v>
      </c>
      <c r="F94" s="5">
        <f>SUM(F81:F93)</f>
        <v>6488309</v>
      </c>
      <c r="G94" s="66">
        <f>SUM(G81:H93)</f>
        <v>1859680</v>
      </c>
      <c r="H94" s="66"/>
      <c r="I94" s="17" t="s">
        <v>161</v>
      </c>
      <c r="J94" s="41"/>
    </row>
    <row r="95" spans="1:10" s="1" customFormat="1" ht="13.5" customHeight="1">
      <c r="A95" s="71" t="s">
        <v>0</v>
      </c>
      <c r="B95" s="71"/>
      <c r="C95" s="71"/>
      <c r="D95" s="71"/>
      <c r="E95" s="71"/>
      <c r="F95" s="71"/>
      <c r="G95" s="71"/>
      <c r="H95" s="71"/>
      <c r="I95" s="71"/>
      <c r="J95" s="41"/>
    </row>
    <row r="97" spans="1:10" s="1" customFormat="1" ht="13.5" customHeight="1">
      <c r="A97" s="77"/>
      <c r="B97" s="77"/>
      <c r="C97" s="15"/>
      <c r="D97" s="31"/>
      <c r="E97" s="15"/>
      <c r="F97" s="15"/>
      <c r="G97" s="15"/>
      <c r="H97" s="15"/>
      <c r="I97" s="15"/>
      <c r="J97" s="41"/>
    </row>
    <row r="98" spans="1:10" s="1" customFormat="1" ht="13.5" customHeight="1">
      <c r="A98" s="77"/>
      <c r="B98" s="77"/>
      <c r="C98" s="15"/>
      <c r="D98" s="31"/>
      <c r="E98" s="29"/>
      <c r="F98" s="29"/>
      <c r="G98" s="29"/>
      <c r="H98" s="29"/>
      <c r="I98" s="29"/>
      <c r="J98" s="41"/>
    </row>
    <row r="99" spans="1:10" s="1" customFormat="1" ht="13.5" customHeight="1">
      <c r="A99" s="77"/>
      <c r="B99" s="71"/>
      <c r="C99" s="15"/>
      <c r="D99" s="31"/>
      <c r="E99" s="29"/>
      <c r="F99" s="29"/>
      <c r="G99" s="29"/>
      <c r="H99" s="29"/>
      <c r="I99" s="29"/>
      <c r="J99" s="41"/>
    </row>
    <row r="100" spans="1:10" s="1" customFormat="1" ht="13.5" customHeight="1">
      <c r="A100" s="76"/>
      <c r="B100" s="76"/>
      <c r="C100" s="25"/>
      <c r="D100" s="34"/>
      <c r="E100" s="32"/>
      <c r="F100" s="70"/>
      <c r="G100" s="70"/>
      <c r="H100" s="70"/>
      <c r="I100" s="70"/>
      <c r="J100" s="41"/>
    </row>
    <row r="101" spans="1:4" ht="12.75">
      <c r="A101" s="35"/>
      <c r="B101" s="35"/>
      <c r="C101" s="35"/>
      <c r="D101" s="35"/>
    </row>
    <row r="102" spans="1:4" ht="12.75">
      <c r="A102" s="35"/>
      <c r="B102" s="35"/>
      <c r="C102" s="35"/>
      <c r="D102" s="35"/>
    </row>
    <row r="103" spans="1:4" ht="12.75">
      <c r="A103" s="35"/>
      <c r="B103" s="35"/>
      <c r="C103" s="35"/>
      <c r="D103" s="35"/>
    </row>
  </sheetData>
  <sheetProtection/>
  <mergeCells count="106">
    <mergeCell ref="B56:G56"/>
    <mergeCell ref="B76:G76"/>
    <mergeCell ref="G90:H90"/>
    <mergeCell ref="G91:H91"/>
    <mergeCell ref="G92:H92"/>
    <mergeCell ref="G67:H67"/>
    <mergeCell ref="A94:D94"/>
    <mergeCell ref="G94:H94"/>
    <mergeCell ref="A95:I95"/>
    <mergeCell ref="G82:H82"/>
    <mergeCell ref="G83:H83"/>
    <mergeCell ref="G84:H84"/>
    <mergeCell ref="G85:H85"/>
    <mergeCell ref="G86:H86"/>
    <mergeCell ref="G87:H87"/>
    <mergeCell ref="G88:H88"/>
    <mergeCell ref="G89:H89"/>
    <mergeCell ref="A78:A79"/>
    <mergeCell ref="B78:B79"/>
    <mergeCell ref="A69:I69"/>
    <mergeCell ref="A70:B70"/>
    <mergeCell ref="A71:B71"/>
    <mergeCell ref="A72:B72"/>
    <mergeCell ref="A100:B100"/>
    <mergeCell ref="F100:G100"/>
    <mergeCell ref="H100:I100"/>
    <mergeCell ref="A97:B97"/>
    <mergeCell ref="A98:B98"/>
    <mergeCell ref="A99:B99"/>
    <mergeCell ref="G64:H64"/>
    <mergeCell ref="G65:H65"/>
    <mergeCell ref="G66:H66"/>
    <mergeCell ref="C78:C79"/>
    <mergeCell ref="D78:D79"/>
    <mergeCell ref="E78:E79"/>
    <mergeCell ref="F78:H78"/>
    <mergeCell ref="G79:H79"/>
    <mergeCell ref="G80:H80"/>
    <mergeCell ref="G81:H81"/>
    <mergeCell ref="A68:D68"/>
    <mergeCell ref="G68:H68"/>
    <mergeCell ref="G62:H62"/>
    <mergeCell ref="G63:H63"/>
    <mergeCell ref="G60:H60"/>
    <mergeCell ref="G61:H61"/>
    <mergeCell ref="A58:A59"/>
    <mergeCell ref="B58:B59"/>
    <mergeCell ref="C58:C59"/>
    <mergeCell ref="D58:D59"/>
    <mergeCell ref="E58:E59"/>
    <mergeCell ref="F58:H58"/>
    <mergeCell ref="G59:H59"/>
    <mergeCell ref="A54:I54"/>
    <mergeCell ref="A50:I50"/>
    <mergeCell ref="A51:E51"/>
    <mergeCell ref="F51:G51"/>
    <mergeCell ref="H51:I51"/>
    <mergeCell ref="A44:I44"/>
    <mergeCell ref="F48:G48"/>
    <mergeCell ref="H48:I48"/>
    <mergeCell ref="A49:E49"/>
    <mergeCell ref="F49:G49"/>
    <mergeCell ref="H49:I49"/>
    <mergeCell ref="A46:B46"/>
    <mergeCell ref="A47:B47"/>
    <mergeCell ref="A45:B45"/>
    <mergeCell ref="A48:B48"/>
    <mergeCell ref="G18:H18"/>
    <mergeCell ref="G19:H19"/>
    <mergeCell ref="G14:H14"/>
    <mergeCell ref="G15:H15"/>
    <mergeCell ref="G16:H16"/>
    <mergeCell ref="G32:H32"/>
    <mergeCell ref="A33:D33"/>
    <mergeCell ref="G33:H33"/>
    <mergeCell ref="G31:H31"/>
    <mergeCell ref="G28:H28"/>
    <mergeCell ref="G29:H29"/>
    <mergeCell ref="G30:H30"/>
    <mergeCell ref="G25:H25"/>
    <mergeCell ref="G26:H26"/>
    <mergeCell ref="G27:H27"/>
    <mergeCell ref="A1:I2"/>
    <mergeCell ref="A52:I53"/>
    <mergeCell ref="A73:I74"/>
    <mergeCell ref="G13:H13"/>
    <mergeCell ref="G11:H11"/>
    <mergeCell ref="G12:H12"/>
    <mergeCell ref="G8:H8"/>
    <mergeCell ref="G9:H9"/>
    <mergeCell ref="G10:H10"/>
    <mergeCell ref="G7:H7"/>
    <mergeCell ref="A4:I4"/>
    <mergeCell ref="A5:A6"/>
    <mergeCell ref="B5:B6"/>
    <mergeCell ref="C5:C6"/>
    <mergeCell ref="D5:D6"/>
    <mergeCell ref="E5:E6"/>
    <mergeCell ref="F5:H5"/>
    <mergeCell ref="G6:H6"/>
    <mergeCell ref="G23:H23"/>
    <mergeCell ref="G24:H24"/>
    <mergeCell ref="G20:H20"/>
    <mergeCell ref="G21:H21"/>
    <mergeCell ref="G22:H22"/>
    <mergeCell ref="G17:H17"/>
  </mergeCells>
  <printOptions/>
  <pageMargins left="0.7874015748031497" right="0.1968503937007874" top="0.1968503937007874" bottom="0.1968503937007874" header="0.5" footer="0.5"/>
  <pageSetup horizontalDpi="600" verticalDpi="600" orientation="landscape" paperSize="9" r:id="rId1"/>
  <headerFooter alignWithMargins="0">
    <oddFooter>&amp;CСтраница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" sqref="A2:IV21"/>
    </sheetView>
  </sheetViews>
  <sheetFormatPr defaultColWidth="9.140625" defaultRowHeight="12.75"/>
  <cols>
    <col min="9" max="9" width="9.140625" style="0" customWidth="1"/>
  </cols>
  <sheetData>
    <row r="2" ht="10.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QQQ</cp:lastModifiedBy>
  <cp:lastPrinted>2013-12-26T06:24:36Z</cp:lastPrinted>
  <dcterms:created xsi:type="dcterms:W3CDTF">2013-11-28T05:08:01Z</dcterms:created>
  <dcterms:modified xsi:type="dcterms:W3CDTF">2013-12-30T01:42:28Z</dcterms:modified>
  <cp:category/>
  <cp:version/>
  <cp:contentType/>
  <cp:contentStatus/>
</cp:coreProperties>
</file>